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2.xml" ContentType="application/vnd.openxmlformats-officedocument.themeOverrid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3.xml" ContentType="application/vnd.openxmlformats-officedocument.themeOverrid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298A0D0A-0683-4C1B-B9FA-00ACF8ECF53A}" xr6:coauthVersionLast="47" xr6:coauthVersionMax="47" xr10:uidLastSave="{00000000-0000-0000-0000-000000000000}"/>
  <bookViews>
    <workbookView xWindow="28680" yWindow="-120" windowWidth="19440" windowHeight="10320" tabRatio="599" activeTab="3" xr2:uid="{00000000-000D-0000-FFFF-FFFF00000000}"/>
  </bookViews>
  <sheets>
    <sheet name="COSECHA" sheetId="34" r:id="rId1"/>
    <sheet name="PRODUCCION" sheetId="30" r:id="rId2"/>
    <sheet name="VENTA INTERNA" sheetId="32" r:id="rId3"/>
    <sheet name="EXPORTACION" sheetId="35" r:id="rId4"/>
    <sheet name="EXPORTACIONES" sheetId="29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32" l="1"/>
  <c r="B17" i="30"/>
  <c r="D17" i="30"/>
  <c r="D19" i="34" l="1"/>
  <c r="O35" i="35" l="1"/>
  <c r="P31" i="35" s="1"/>
  <c r="S31" i="35"/>
  <c r="S32" i="35" s="1"/>
  <c r="C25" i="35"/>
  <c r="E27" i="35"/>
  <c r="E17" i="35"/>
  <c r="C52" i="35"/>
  <c r="E26" i="35"/>
  <c r="E28" i="35"/>
  <c r="F6" i="35"/>
  <c r="F7" i="35"/>
  <c r="H7" i="35"/>
  <c r="F8" i="35"/>
  <c r="H8" i="35" s="1"/>
  <c r="F9" i="35"/>
  <c r="H9" i="35" s="1"/>
  <c r="F10" i="35"/>
  <c r="H11" i="35" s="1"/>
  <c r="F11" i="35"/>
  <c r="F12" i="35"/>
  <c r="H12" i="35" s="1"/>
  <c r="F13" i="35"/>
  <c r="H13" i="35"/>
  <c r="F14" i="35"/>
  <c r="H14" i="35"/>
  <c r="F15" i="35"/>
  <c r="H15" i="35" s="1"/>
  <c r="F16" i="35"/>
  <c r="H16" i="35"/>
  <c r="F17" i="35"/>
  <c r="H17" i="35" s="1"/>
  <c r="F5" i="35"/>
  <c r="H6" i="35" s="1"/>
  <c r="E6" i="35"/>
  <c r="G6" i="35"/>
  <c r="E7" i="35"/>
  <c r="G8" i="35" s="1"/>
  <c r="G7" i="35"/>
  <c r="E8" i="35"/>
  <c r="E9" i="35"/>
  <c r="G9" i="35"/>
  <c r="E10" i="35"/>
  <c r="G10" i="35"/>
  <c r="E11" i="35"/>
  <c r="G11" i="35"/>
  <c r="E12" i="35"/>
  <c r="G12" i="35"/>
  <c r="E13" i="35"/>
  <c r="G13" i="35"/>
  <c r="E14" i="35"/>
  <c r="G14" i="35" s="1"/>
  <c r="E15" i="35"/>
  <c r="G15" i="35" s="1"/>
  <c r="E16" i="35"/>
  <c r="G16" i="35" s="1"/>
  <c r="E5" i="35"/>
  <c r="M24" i="30"/>
  <c r="L25" i="30"/>
  <c r="G25" i="30"/>
  <c r="H44" i="30" s="1"/>
  <c r="C26" i="30"/>
  <c r="D12" i="30"/>
  <c r="D13" i="30"/>
  <c r="D14" i="30"/>
  <c r="D15" i="30"/>
  <c r="D16" i="30"/>
  <c r="B16" i="30"/>
  <c r="B16" i="35"/>
  <c r="B17" i="35"/>
  <c r="D16" i="32"/>
  <c r="D18" i="34"/>
  <c r="E19" i="34" s="1"/>
  <c r="D15" i="32"/>
  <c r="D17" i="34"/>
  <c r="E18" i="34"/>
  <c r="C30" i="34"/>
  <c r="D30" i="34" s="1"/>
  <c r="D29" i="34"/>
  <c r="D28" i="34"/>
  <c r="C38" i="34"/>
  <c r="D37" i="34" s="1"/>
  <c r="D14" i="32"/>
  <c r="D12" i="32"/>
  <c r="D13" i="32"/>
  <c r="D16" i="34"/>
  <c r="E17" i="34"/>
  <c r="D15" i="34"/>
  <c r="E15" i="34" s="1"/>
  <c r="E16" i="34"/>
  <c r="D11" i="30"/>
  <c r="D7" i="34"/>
  <c r="D14" i="34"/>
  <c r="C15" i="29"/>
  <c r="C14" i="29"/>
  <c r="D12" i="29"/>
  <c r="C49" i="29"/>
  <c r="D48" i="29"/>
  <c r="D7" i="29"/>
  <c r="D9" i="34"/>
  <c r="D10" i="34"/>
  <c r="D11" i="34"/>
  <c r="D12" i="34"/>
  <c r="D13" i="34"/>
  <c r="E14" i="34" s="1"/>
  <c r="D8" i="34"/>
  <c r="D11" i="32"/>
  <c r="D8" i="29"/>
  <c r="D9" i="29"/>
  <c r="D10" i="29"/>
  <c r="D11" i="29"/>
  <c r="D44" i="29"/>
  <c r="E32" i="29"/>
  <c r="D43" i="29"/>
  <c r="D46" i="29"/>
  <c r="D45" i="29"/>
  <c r="D47" i="29"/>
  <c r="D49" i="29"/>
  <c r="E15" i="29"/>
  <c r="E12" i="29"/>
  <c r="F26" i="35" l="1"/>
  <c r="H41" i="35"/>
  <c r="H10" i="35"/>
  <c r="M27" i="30"/>
  <c r="M30" i="30"/>
  <c r="M32" i="30"/>
  <c r="M33" i="30"/>
  <c r="M35" i="30"/>
  <c r="M37" i="30"/>
  <c r="M28" i="30"/>
  <c r="M36" i="30"/>
  <c r="M26" i="30"/>
  <c r="M29" i="30"/>
  <c r="M31" i="30"/>
  <c r="M34" i="30"/>
  <c r="G17" i="35"/>
  <c r="E13" i="34"/>
  <c r="H37" i="30"/>
  <c r="H34" i="30"/>
  <c r="H33" i="30"/>
  <c r="H30" i="30"/>
  <c r="H29" i="30"/>
  <c r="H43" i="30"/>
  <c r="H39" i="30"/>
  <c r="H36" i="30"/>
  <c r="H32" i="30"/>
  <c r="H28" i="30"/>
  <c r="H38" i="30"/>
  <c r="H35" i="30"/>
  <c r="H48" i="30"/>
  <c r="H47" i="30"/>
  <c r="H27" i="30"/>
  <c r="H40" i="30"/>
  <c r="H26" i="30"/>
  <c r="H46" i="30"/>
  <c r="H45" i="30"/>
  <c r="H41" i="30"/>
  <c r="H31" i="30"/>
  <c r="D38" i="34"/>
  <c r="P30" i="35"/>
  <c r="P34" i="35"/>
  <c r="P33" i="35"/>
  <c r="P35" i="35"/>
  <c r="P32" i="35"/>
  <c r="F28" i="35"/>
  <c r="F27" i="35"/>
  <c r="F29" i="35" l="1"/>
</calcChain>
</file>

<file path=xl/sharedStrings.xml><?xml version="1.0" encoding="utf-8"?>
<sst xmlns="http://schemas.openxmlformats.org/spreadsheetml/2006/main" count="179" uniqueCount="136">
  <si>
    <t>LANGOSTINO</t>
  </si>
  <si>
    <t>Cosecha acuícola de langostino</t>
  </si>
  <si>
    <t>AÑO</t>
  </si>
  <si>
    <t>TM</t>
  </si>
  <si>
    <t>VAR %</t>
  </si>
  <si>
    <t xml:space="preserve">   </t>
  </si>
  <si>
    <t>Destino de cosecha acuícola</t>
  </si>
  <si>
    <t>%</t>
  </si>
  <si>
    <t>Congelado</t>
  </si>
  <si>
    <t>Fresco</t>
  </si>
  <si>
    <t>TOTAL</t>
  </si>
  <si>
    <t>Principales zona de cultivo</t>
  </si>
  <si>
    <t>Regiones</t>
  </si>
  <si>
    <t>PARTICIPACIÓN</t>
  </si>
  <si>
    <t>TUMBES</t>
  </si>
  <si>
    <t>Producción de Langostino</t>
  </si>
  <si>
    <t>VAR</t>
  </si>
  <si>
    <t>Ficha 3</t>
  </si>
  <si>
    <t>Principales zonas de producción</t>
  </si>
  <si>
    <t>Principal presentación</t>
  </si>
  <si>
    <t>Empresas productoras</t>
  </si>
  <si>
    <t>Presentación</t>
  </si>
  <si>
    <t>Part. %</t>
  </si>
  <si>
    <t>Empresas</t>
  </si>
  <si>
    <t>REGIÓN</t>
  </si>
  <si>
    <t>ENTERO</t>
  </si>
  <si>
    <t>MARINASOL S.A.</t>
  </si>
  <si>
    <t>COLA</t>
  </si>
  <si>
    <t>LANGOSTINERA TUMBES S.A.C.</t>
  </si>
  <si>
    <t>VALOR AGREGADO</t>
  </si>
  <si>
    <t>LANGOSTINERA HUACURA E.I.R.L</t>
  </si>
  <si>
    <t>CAJITAS</t>
  </si>
  <si>
    <t>VARIAS ACUICOLAS</t>
  </si>
  <si>
    <t>VIRAZON S.A</t>
  </si>
  <si>
    <t>PPYD IQF 1X10 KGS</t>
  </si>
  <si>
    <t>LANGOSTINERA LA BOCANA S.A.</t>
  </si>
  <si>
    <t>V.A.</t>
  </si>
  <si>
    <t>LANGOSTINERA VICTORIA SRL</t>
  </si>
  <si>
    <t>PPYD</t>
  </si>
  <si>
    <t>LANGOSTINERA RAMONA S.A.C.</t>
  </si>
  <si>
    <t>PPYD 1 X 10 KGS</t>
  </si>
  <si>
    <t>NATURAL FARM SAC</t>
  </si>
  <si>
    <t>PDTO IQF 1X10 KGS</t>
  </si>
  <si>
    <t>COLA  VA</t>
  </si>
  <si>
    <t>ACUACULTURA TECNICA INTEGRADA DEL PERU S.A.C</t>
  </si>
  <si>
    <t>PPYD IQF 1X10KGS</t>
  </si>
  <si>
    <t>COLA SH/O IQF 1X10 KGS</t>
  </si>
  <si>
    <t>COLAS SH/ON</t>
  </si>
  <si>
    <t>VA</t>
  </si>
  <si>
    <t>PDTO</t>
  </si>
  <si>
    <t>PPYD 1X10 KGS</t>
  </si>
  <si>
    <t>IQF PARA REPROCESO</t>
  </si>
  <si>
    <t>PUD BROKEN</t>
  </si>
  <si>
    <t>PPYD  BROKEN</t>
  </si>
  <si>
    <t>BROKEN 1*20 KGS</t>
  </si>
  <si>
    <t>S/O BLOCK 10X2 KGS</t>
  </si>
  <si>
    <t>COLA SH/O  2X10 KGS</t>
  </si>
  <si>
    <t>Venta interna</t>
  </si>
  <si>
    <t>Exportación</t>
  </si>
  <si>
    <t>Var. %</t>
  </si>
  <si>
    <t xml:space="preserve"> US $ FOB</t>
  </si>
  <si>
    <t>TMB</t>
  </si>
  <si>
    <t>Mill. US$-FOB</t>
  </si>
  <si>
    <t>Miles TMB</t>
  </si>
  <si>
    <t>Valor</t>
  </si>
  <si>
    <t>Volumen</t>
  </si>
  <si>
    <t xml:space="preserve"> </t>
  </si>
  <si>
    <t>PAÍS</t>
  </si>
  <si>
    <t>COREA DEL SUR</t>
  </si>
  <si>
    <t>ESTADOS UNIDOS</t>
  </si>
  <si>
    <t>ESPAÑA</t>
  </si>
  <si>
    <t>Otros</t>
  </si>
  <si>
    <t>PORTUGAL</t>
  </si>
  <si>
    <t>BELGICA</t>
  </si>
  <si>
    <t>PANAMA</t>
  </si>
  <si>
    <t>PAISES BAJOS</t>
  </si>
  <si>
    <t>DINAMARCA</t>
  </si>
  <si>
    <t>IRLANDA (EIRE)</t>
  </si>
  <si>
    <t>FRANCIA</t>
  </si>
  <si>
    <t>ITALIA</t>
  </si>
  <si>
    <t>AUSTRIA</t>
  </si>
  <si>
    <t>ALEMANIA</t>
  </si>
  <si>
    <t>ADUANA</t>
  </si>
  <si>
    <t>PAITA</t>
  </si>
  <si>
    <t>MARITIMA DEL CALLAO</t>
  </si>
  <si>
    <t>AEREA Y POSTAL EX-IAAC</t>
  </si>
  <si>
    <t>Exportacion acuícola nacional</t>
  </si>
  <si>
    <t>MILLONES USD-FOB</t>
  </si>
  <si>
    <t>Ene-Nov 2019</t>
  </si>
  <si>
    <t>Ene-Nov 2020*</t>
  </si>
  <si>
    <t>VOLUMEN</t>
  </si>
  <si>
    <t>Participación de exportaciones , según país de destino, 2020 (ene-nov)</t>
  </si>
  <si>
    <t>AÑO 2020</t>
  </si>
  <si>
    <t>PAIS</t>
  </si>
  <si>
    <t>PARTICIPACION</t>
  </si>
  <si>
    <t>CANADA</t>
  </si>
  <si>
    <t>Precio de Exportación</t>
  </si>
  <si>
    <t>US$/TM</t>
  </si>
  <si>
    <t>2020*
( Ene- Nov)</t>
  </si>
  <si>
    <t>enero a noviembre 2020</t>
  </si>
  <si>
    <t>Ucrania</t>
  </si>
  <si>
    <t>Paises Bajos</t>
  </si>
  <si>
    <t>Taiwan</t>
  </si>
  <si>
    <t>Brasil</t>
  </si>
  <si>
    <t>Canada</t>
  </si>
  <si>
    <t>Rusia</t>
  </si>
  <si>
    <t>Francia</t>
  </si>
  <si>
    <t>Estados Unidos</t>
  </si>
  <si>
    <t>Corea del Sur</t>
  </si>
  <si>
    <t>Chile</t>
  </si>
  <si>
    <t>Nueva Zelanda</t>
  </si>
  <si>
    <t>Reino Unido</t>
  </si>
  <si>
    <t>Italia</t>
  </si>
  <si>
    <t>Alemania</t>
  </si>
  <si>
    <t>OTROS</t>
  </si>
  <si>
    <t>PART %</t>
  </si>
  <si>
    <t>US$FOB</t>
  </si>
  <si>
    <t>Participación de exportaciones en T.M., según país de destino</t>
  </si>
  <si>
    <t>CHINA</t>
  </si>
  <si>
    <t>TAIWAN (FORMOSA)</t>
  </si>
  <si>
    <t>REINO UNIDO</t>
  </si>
  <si>
    <t>GUATEMALA</t>
  </si>
  <si>
    <t>EXPORTACIÓN DE LANGOSTINO   (T.M.)</t>
  </si>
  <si>
    <t>AÑO 2024</t>
  </si>
  <si>
    <t>BRASIL</t>
  </si>
  <si>
    <t>CHILE</t>
  </si>
  <si>
    <t>COSTA DE MARFIL</t>
  </si>
  <si>
    <t>Participación de las exportaciones en US$FOB</t>
  </si>
  <si>
    <t>JAPÓN</t>
  </si>
  <si>
    <t>VIETNAM</t>
  </si>
  <si>
    <t>URUGUAY</t>
  </si>
  <si>
    <t>2025*</t>
  </si>
  <si>
    <t xml:space="preserve">    Año 2025*</t>
  </si>
  <si>
    <t>Año 2025*</t>
  </si>
  <si>
    <t>LANGOSTINERA MACORI S.C.R.L.</t>
  </si>
  <si>
    <t>TUMBESPA SAC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</si>
</sst>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-* #,##0_-;\-* #,##0_-;_-* &quot;-&quot;??_-;_-@_-"/>
    <numFmt numFmtId="167" formatCode="0.0%"/>
    <numFmt numFmtId="168" formatCode="_-* #,##0.0_-;\-* #,##0.0_-;_-* &quot;-&quot;??_-;_-@_-"/>
    <numFmt numFmtId="169" formatCode="_ * #,##0_ ;_ * \-#,##0_ ;_ * &quot;-&quot;??_ ;_ @_ "/>
    <numFmt numFmtId="170" formatCode="#,##0.0000_ ;[Red]\-#,##0.0000\ "/>
    <numFmt numFmtId="171" formatCode="#,##0_ ;\-#,##0\ "/>
    <numFmt numFmtId="172" formatCode="#,##0.0000"/>
    <numFmt numFmtId="173" formatCode="#,##0.00000"/>
    <numFmt numFmtId="174" formatCode="\+0.0%;[Red]\-0.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sz val="11"/>
      <name val="Calibri"/>
      <family val="2"/>
      <scheme val="minor"/>
    </font>
    <font>
      <sz val="11"/>
      <name val="Calibri Light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 Light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color theme="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2" applyFont="1"/>
    <xf numFmtId="0" fontId="6" fillId="0" borderId="0" xfId="2" applyFont="1"/>
    <xf numFmtId="3" fontId="7" fillId="0" borderId="0" xfId="2" applyNumberFormat="1" applyFont="1"/>
    <xf numFmtId="3" fontId="7" fillId="0" borderId="0" xfId="2" applyNumberFormat="1" applyFont="1" applyAlignment="1">
      <alignment horizontal="right"/>
    </xf>
    <xf numFmtId="0" fontId="12" fillId="0" borderId="0" xfId="0" applyFont="1"/>
    <xf numFmtId="1" fontId="4" fillId="2" borderId="2" xfId="2" applyNumberFormat="1" applyFont="1" applyFill="1" applyBorder="1" applyAlignment="1">
      <alignment horizontal="center" vertical="center"/>
    </xf>
    <xf numFmtId="166" fontId="0" fillId="0" borderId="2" xfId="1" applyNumberFormat="1" applyFont="1" applyBorder="1"/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horizontal="center"/>
    </xf>
    <xf numFmtId="164" fontId="9" fillId="2" borderId="2" xfId="7" applyFont="1" applyFill="1" applyBorder="1" applyAlignment="1">
      <alignment horizontal="center" vertical="center" wrapText="1"/>
    </xf>
    <xf numFmtId="49" fontId="9" fillId="2" borderId="2" xfId="7" applyNumberFormat="1" applyFont="1" applyFill="1" applyBorder="1" applyAlignment="1">
      <alignment horizontal="center" vertical="center" wrapText="1"/>
    </xf>
    <xf numFmtId="166" fontId="0" fillId="0" borderId="2" xfId="1" applyNumberFormat="1" applyFont="1" applyBorder="1" applyAlignment="1">
      <alignment vertical="center"/>
    </xf>
    <xf numFmtId="166" fontId="0" fillId="0" borderId="2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2" xfId="2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166" fontId="7" fillId="2" borderId="2" xfId="1" applyNumberFormat="1" applyFont="1" applyFill="1" applyBorder="1" applyAlignment="1">
      <alignment horizontal="center"/>
    </xf>
    <xf numFmtId="9" fontId="0" fillId="0" borderId="2" xfId="9" applyFont="1" applyBorder="1" applyAlignment="1">
      <alignment horizontal="center"/>
    </xf>
    <xf numFmtId="9" fontId="11" fillId="0" borderId="2" xfId="9" applyFont="1" applyBorder="1" applyAlignment="1">
      <alignment horizontal="center"/>
    </xf>
    <xf numFmtId="1" fontId="4" fillId="2" borderId="1" xfId="2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/>
    <xf numFmtId="167" fontId="0" fillId="0" borderId="2" xfId="9" applyNumberFormat="1" applyFont="1" applyBorder="1" applyAlignment="1">
      <alignment horizontal="center"/>
    </xf>
    <xf numFmtId="1" fontId="4" fillId="2" borderId="0" xfId="2" applyNumberFormat="1" applyFont="1" applyFill="1" applyAlignment="1">
      <alignment horizontal="center" vertical="center"/>
    </xf>
    <xf numFmtId="166" fontId="0" fillId="2" borderId="0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0" borderId="0" xfId="2" applyFont="1"/>
    <xf numFmtId="17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166" fontId="0" fillId="0" borderId="0" xfId="1" applyNumberFormat="1" applyFont="1"/>
    <xf numFmtId="0" fontId="14" fillId="3" borderId="2" xfId="0" applyFont="1" applyFill="1" applyBorder="1" applyAlignment="1">
      <alignment horizontal="center"/>
    </xf>
    <xf numFmtId="166" fontId="14" fillId="3" borderId="2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166" fontId="0" fillId="0" borderId="0" xfId="0" applyNumberFormat="1"/>
    <xf numFmtId="9" fontId="0" fillId="0" borderId="0" xfId="9" applyFont="1"/>
    <xf numFmtId="0" fontId="11" fillId="0" borderId="0" xfId="0" applyFont="1"/>
    <xf numFmtId="0" fontId="5" fillId="0" borderId="0" xfId="0" applyFont="1" applyAlignment="1">
      <alignment horizontal="left" vertical="center" readingOrder="1"/>
    </xf>
    <xf numFmtId="0" fontId="4" fillId="2" borderId="2" xfId="2" applyFont="1" applyFill="1" applyBorder="1" applyAlignment="1">
      <alignment horizontal="center"/>
    </xf>
    <xf numFmtId="166" fontId="5" fillId="2" borderId="2" xfId="1" applyNumberFormat="1" applyFont="1" applyFill="1" applyBorder="1" applyAlignment="1">
      <alignment horizontal="center"/>
    </xf>
    <xf numFmtId="0" fontId="16" fillId="0" borderId="0" xfId="0" applyFont="1"/>
    <xf numFmtId="166" fontId="0" fillId="0" borderId="0" xfId="1" applyNumberFormat="1" applyFont="1" applyBorder="1"/>
    <xf numFmtId="9" fontId="0" fillId="0" borderId="0" xfId="9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8" fontId="0" fillId="0" borderId="0" xfId="1" applyNumberFormat="1" applyFont="1"/>
    <xf numFmtId="43" fontId="14" fillId="3" borderId="2" xfId="0" applyNumberFormat="1" applyFont="1" applyFill="1" applyBorder="1" applyAlignment="1">
      <alignment horizontal="center"/>
    </xf>
    <xf numFmtId="0" fontId="3" fillId="2" borderId="2" xfId="2" applyFont="1" applyFill="1" applyBorder="1" applyAlignment="1">
      <alignment horizontal="left"/>
    </xf>
    <xf numFmtId="0" fontId="19" fillId="0" borderId="0" xfId="0" applyFont="1" applyAlignment="1">
      <alignment horizontal="center" vertical="center"/>
    </xf>
    <xf numFmtId="166" fontId="7" fillId="2" borderId="5" xfId="1" applyNumberFormat="1" applyFont="1" applyFill="1" applyBorder="1" applyAlignment="1">
      <alignment horizontal="center"/>
    </xf>
    <xf numFmtId="0" fontId="3" fillId="2" borderId="3" xfId="2" applyFont="1" applyFill="1" applyBorder="1" applyAlignment="1">
      <alignment horizontal="left"/>
    </xf>
    <xf numFmtId="166" fontId="1" fillId="2" borderId="5" xfId="1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left"/>
    </xf>
    <xf numFmtId="0" fontId="0" fillId="4" borderId="0" xfId="0" applyFill="1" applyAlignment="1">
      <alignment vertical="center"/>
    </xf>
    <xf numFmtId="168" fontId="20" fillId="0" borderId="2" xfId="1" applyNumberFormat="1" applyFont="1" applyBorder="1" applyAlignment="1">
      <alignment vertical="center"/>
    </xf>
    <xf numFmtId="168" fontId="21" fillId="3" borderId="2" xfId="0" applyNumberFormat="1" applyFont="1" applyFill="1" applyBorder="1" applyAlignment="1">
      <alignment horizontal="center" vertical="center"/>
    </xf>
    <xf numFmtId="168" fontId="22" fillId="0" borderId="2" xfId="1" applyNumberFormat="1" applyFont="1" applyBorder="1" applyAlignment="1">
      <alignment horizontal="center" vertical="center"/>
    </xf>
    <xf numFmtId="167" fontId="20" fillId="0" borderId="2" xfId="9" applyNumberFormat="1" applyFont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0" borderId="2" xfId="0" applyFont="1" applyBorder="1" applyAlignment="1">
      <alignment horizontal="center"/>
    </xf>
    <xf numFmtId="166" fontId="20" fillId="0" borderId="2" xfId="1" applyNumberFormat="1" applyFont="1" applyBorder="1"/>
    <xf numFmtId="166" fontId="20" fillId="0" borderId="2" xfId="1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1" fontId="4" fillId="2" borderId="8" xfId="2" applyNumberFormat="1" applyFont="1" applyFill="1" applyBorder="1" applyAlignment="1">
      <alignment horizontal="center" vertical="center"/>
    </xf>
    <xf numFmtId="9" fontId="11" fillId="0" borderId="0" xfId="9" applyFont="1" applyAlignment="1">
      <alignment horizontal="center" vertical="center"/>
    </xf>
    <xf numFmtId="9" fontId="0" fillId="0" borderId="0" xfId="9" applyFont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3" fontId="30" fillId="0" borderId="0" xfId="0" applyNumberFormat="1" applyFont="1" applyAlignment="1">
      <alignment vertical="center"/>
    </xf>
    <xf numFmtId="170" fontId="30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0" xfId="0" applyNumberFormat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0" fontId="11" fillId="0" borderId="2" xfId="0" applyFont="1" applyBorder="1" applyAlignment="1">
      <alignment vertical="center"/>
    </xf>
    <xf numFmtId="9" fontId="1" fillId="0" borderId="2" xfId="9" applyFont="1" applyBorder="1" applyAlignment="1">
      <alignment horizontal="center" vertical="center"/>
    </xf>
    <xf numFmtId="9" fontId="1" fillId="6" borderId="2" xfId="9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7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0" fontId="4" fillId="6" borderId="2" xfId="2" applyFont="1" applyFill="1" applyBorder="1" applyAlignment="1">
      <alignment horizontal="center" vertical="center"/>
    </xf>
    <xf numFmtId="3" fontId="5" fillId="6" borderId="2" xfId="2" applyNumberFormat="1" applyFont="1" applyFill="1" applyBorder="1" applyAlignment="1">
      <alignment horizontal="center" vertical="center"/>
    </xf>
    <xf numFmtId="9" fontId="0" fillId="0" borderId="2" xfId="9" applyFont="1" applyBorder="1" applyAlignment="1">
      <alignment horizontal="center" vertical="center"/>
    </xf>
    <xf numFmtId="9" fontId="0" fillId="6" borderId="2" xfId="9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3" fontId="29" fillId="6" borderId="2" xfId="2" applyNumberFormat="1" applyFont="1" applyFill="1" applyBorder="1" applyAlignment="1">
      <alignment horizontal="center" vertical="center"/>
    </xf>
    <xf numFmtId="171" fontId="1" fillId="0" borderId="2" xfId="1" applyNumberFormat="1" applyFont="1" applyBorder="1" applyAlignment="1">
      <alignment horizontal="center" vertical="center"/>
    </xf>
    <xf numFmtId="171" fontId="0" fillId="6" borderId="2" xfId="0" applyNumberForma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26" fillId="0" borderId="0" xfId="0" applyFont="1" applyAlignment="1">
      <alignment horizontal="left" vertical="center"/>
    </xf>
    <xf numFmtId="164" fontId="26" fillId="0" borderId="0" xfId="0" applyNumberFormat="1" applyFont="1" applyAlignment="1">
      <alignment vertical="center"/>
    </xf>
    <xf numFmtId="167" fontId="26" fillId="0" borderId="0" xfId="0" applyNumberFormat="1" applyFont="1" applyAlignment="1">
      <alignment horizontal="center" vertical="center"/>
    </xf>
    <xf numFmtId="164" fontId="26" fillId="2" borderId="0" xfId="0" applyNumberFormat="1" applyFont="1" applyFill="1" applyAlignment="1">
      <alignment vertical="center"/>
    </xf>
    <xf numFmtId="167" fontId="26" fillId="2" borderId="0" xfId="0" applyNumberFormat="1" applyFont="1" applyFill="1" applyAlignment="1">
      <alignment horizontal="center" vertical="center"/>
    </xf>
    <xf numFmtId="0" fontId="4" fillId="0" borderId="0" xfId="2" applyFont="1" applyAlignment="1">
      <alignment vertical="center"/>
    </xf>
    <xf numFmtId="0" fontId="25" fillId="5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/>
    </xf>
    <xf numFmtId="0" fontId="4" fillId="0" borderId="0" xfId="2" applyFont="1" applyAlignment="1">
      <alignment horizontal="center" vertical="center"/>
    </xf>
    <xf numFmtId="169" fontId="5" fillId="0" borderId="0" xfId="2" applyNumberFormat="1" applyFont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164" fontId="25" fillId="5" borderId="0" xfId="0" applyNumberFormat="1" applyFont="1" applyFill="1" applyAlignment="1">
      <alignment horizontal="left" vertical="center"/>
    </xf>
    <xf numFmtId="167" fontId="25" fillId="5" borderId="0" xfId="0" applyNumberFormat="1" applyFont="1" applyFill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9" fontId="5" fillId="0" borderId="0" xfId="9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3" fontId="20" fillId="0" borderId="2" xfId="1" applyNumberFormat="1" applyFont="1" applyBorder="1" applyAlignment="1">
      <alignment horizontal="center" vertical="center"/>
    </xf>
    <xf numFmtId="3" fontId="21" fillId="3" borderId="2" xfId="1" applyNumberFormat="1" applyFont="1" applyFill="1" applyBorder="1" applyAlignment="1">
      <alignment horizontal="center" vertical="center"/>
    </xf>
    <xf numFmtId="3" fontId="3" fillId="2" borderId="2" xfId="1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3" fontId="3" fillId="2" borderId="2" xfId="2" applyNumberFormat="1" applyFont="1" applyFill="1" applyBorder="1" applyAlignment="1">
      <alignment horizontal="center" vertical="center"/>
    </xf>
    <xf numFmtId="3" fontId="31" fillId="2" borderId="2" xfId="1" applyNumberFormat="1" applyFont="1" applyFill="1" applyBorder="1" applyAlignment="1">
      <alignment horizontal="center" vertical="center"/>
    </xf>
    <xf numFmtId="3" fontId="21" fillId="3" borderId="3" xfId="1" applyNumberFormat="1" applyFont="1" applyFill="1" applyBorder="1" applyAlignment="1">
      <alignment horizontal="center" vertical="center"/>
    </xf>
    <xf numFmtId="3" fontId="31" fillId="0" borderId="2" xfId="0" applyNumberFormat="1" applyFont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3" fontId="31" fillId="0" borderId="2" xfId="1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7" fillId="7" borderId="9" xfId="0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9" fontId="20" fillId="0" borderId="0" xfId="0" applyNumberFormat="1" applyFont="1" applyAlignment="1">
      <alignment vertical="center"/>
    </xf>
    <xf numFmtId="0" fontId="17" fillId="7" borderId="9" xfId="0" applyFont="1" applyFill="1" applyBorder="1" applyAlignment="1">
      <alignment horizontal="center" vertical="center"/>
    </xf>
    <xf numFmtId="3" fontId="17" fillId="7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3" fontId="20" fillId="0" borderId="10" xfId="0" applyNumberFormat="1" applyFont="1" applyBorder="1" applyAlignment="1">
      <alignment horizontal="center" vertical="center"/>
    </xf>
    <xf numFmtId="9" fontId="20" fillId="0" borderId="10" xfId="0" applyNumberFormat="1" applyFont="1" applyBorder="1" applyAlignment="1">
      <alignment vertical="center"/>
    </xf>
    <xf numFmtId="3" fontId="17" fillId="7" borderId="9" xfId="0" applyNumberFormat="1" applyFont="1" applyFill="1" applyBorder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0" fontId="20" fillId="0" borderId="11" xfId="0" applyFont="1" applyBorder="1" applyAlignment="1">
      <alignment horizontal="left" vertical="center"/>
    </xf>
    <xf numFmtId="3" fontId="20" fillId="0" borderId="11" xfId="0" applyNumberFormat="1" applyFont="1" applyBorder="1" applyAlignment="1">
      <alignment horizontal="right" vertical="center"/>
    </xf>
    <xf numFmtId="0" fontId="34" fillId="8" borderId="0" xfId="0" applyFont="1" applyFill="1" applyAlignment="1">
      <alignment vertical="center"/>
    </xf>
    <xf numFmtId="164" fontId="26" fillId="8" borderId="0" xfId="0" applyNumberFormat="1" applyFont="1" applyFill="1" applyAlignment="1">
      <alignment vertical="center"/>
    </xf>
    <xf numFmtId="167" fontId="26" fillId="8" borderId="0" xfId="0" applyNumberFormat="1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167" fontId="20" fillId="0" borderId="0" xfId="0" applyNumberFormat="1" applyFont="1" applyAlignment="1">
      <alignment horizontal="center" vertical="center"/>
    </xf>
    <xf numFmtId="3" fontId="20" fillId="0" borderId="11" xfId="0" applyNumberFormat="1" applyFont="1" applyBorder="1" applyAlignment="1">
      <alignment vertical="center"/>
    </xf>
    <xf numFmtId="167" fontId="20" fillId="0" borderId="1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28" fillId="2" borderId="2" xfId="2" applyNumberFormat="1" applyFont="1" applyFill="1" applyBorder="1" applyAlignment="1">
      <alignment horizontal="center" vertical="center"/>
    </xf>
    <xf numFmtId="3" fontId="28" fillId="2" borderId="7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173" fontId="0" fillId="0" borderId="0" xfId="0" applyNumberFormat="1" applyAlignment="1">
      <alignment vertical="center"/>
    </xf>
    <xf numFmtId="3" fontId="0" fillId="0" borderId="2" xfId="1" applyNumberFormat="1" applyFont="1" applyFill="1" applyBorder="1" applyAlignment="1">
      <alignment horizontal="center" vertical="center"/>
    </xf>
    <xf numFmtId="3" fontId="1" fillId="0" borderId="2" xfId="1" applyNumberFormat="1" applyFont="1" applyFill="1" applyBorder="1" applyAlignment="1">
      <alignment horizontal="center" vertical="center"/>
    </xf>
    <xf numFmtId="9" fontId="0" fillId="0" borderId="0" xfId="9" applyFont="1" applyFill="1" applyBorder="1" applyAlignment="1">
      <alignment horizontal="center" vertical="center"/>
    </xf>
    <xf numFmtId="9" fontId="0" fillId="0" borderId="0" xfId="9" applyFont="1" applyFill="1" applyBorder="1" applyAlignment="1">
      <alignment horizontal="left" vertical="center"/>
    </xf>
    <xf numFmtId="43" fontId="0" fillId="0" borderId="2" xfId="1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10" fontId="0" fillId="0" borderId="0" xfId="9" applyNumberFormat="1" applyFont="1" applyAlignment="1">
      <alignment vertical="center"/>
    </xf>
    <xf numFmtId="0" fontId="18" fillId="0" borderId="0" xfId="0" applyFont="1" applyAlignment="1">
      <alignment vertical="center"/>
    </xf>
    <xf numFmtId="9" fontId="0" fillId="0" borderId="0" xfId="9" applyFont="1" applyAlignment="1">
      <alignment vertical="center"/>
    </xf>
    <xf numFmtId="9" fontId="11" fillId="0" borderId="0" xfId="9" applyFont="1" applyAlignment="1">
      <alignment vertical="center"/>
    </xf>
    <xf numFmtId="0" fontId="22" fillId="0" borderId="0" xfId="0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9" fontId="0" fillId="0" borderId="0" xfId="0" applyNumberFormat="1" applyAlignment="1">
      <alignment vertical="center"/>
    </xf>
    <xf numFmtId="173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72" fontId="7" fillId="0" borderId="0" xfId="2" applyNumberFormat="1" applyFont="1" applyAlignment="1">
      <alignment vertical="center"/>
    </xf>
    <xf numFmtId="0" fontId="4" fillId="6" borderId="7" xfId="2" applyFont="1" applyFill="1" applyBorder="1" applyAlignment="1">
      <alignment horizontal="center" vertical="center"/>
    </xf>
    <xf numFmtId="174" fontId="35" fillId="0" borderId="2" xfId="9" applyNumberFormat="1" applyFont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right" vertical="center"/>
    </xf>
    <xf numFmtId="3" fontId="0" fillId="0" borderId="2" xfId="1" applyNumberFormat="1" applyFont="1" applyBorder="1" applyAlignment="1">
      <alignment horizontal="right" vertical="center"/>
    </xf>
    <xf numFmtId="3" fontId="4" fillId="6" borderId="7" xfId="2" applyNumberFormat="1" applyFont="1" applyFill="1" applyBorder="1" applyAlignment="1">
      <alignment horizontal="right" vertical="center"/>
    </xf>
    <xf numFmtId="167" fontId="0" fillId="0" borderId="0" xfId="9" applyNumberFormat="1" applyFont="1" applyBorder="1" applyAlignment="1">
      <alignment vertical="center"/>
    </xf>
    <xf numFmtId="0" fontId="11" fillId="9" borderId="13" xfId="0" applyFont="1" applyFill="1" applyBorder="1" applyAlignment="1">
      <alignment vertical="center"/>
    </xf>
    <xf numFmtId="0" fontId="11" fillId="9" borderId="14" xfId="0" applyFont="1" applyFill="1" applyBorder="1" applyAlignment="1">
      <alignment horizontal="right" vertical="center"/>
    </xf>
    <xf numFmtId="0" fontId="11" fillId="9" borderId="15" xfId="0" applyFont="1" applyFill="1" applyBorder="1" applyAlignment="1">
      <alignment horizontal="right" vertical="center"/>
    </xf>
    <xf numFmtId="167" fontId="11" fillId="0" borderId="0" xfId="9" applyNumberFormat="1" applyFont="1" applyFill="1" applyBorder="1" applyAlignment="1">
      <alignment vertical="center"/>
    </xf>
    <xf numFmtId="9" fontId="0" fillId="0" borderId="11" xfId="9" applyFont="1" applyFill="1" applyBorder="1" applyAlignment="1">
      <alignment horizontal="left" vertical="center"/>
    </xf>
    <xf numFmtId="9" fontId="0" fillId="0" borderId="11" xfId="9" applyFont="1" applyBorder="1" applyAlignment="1">
      <alignment vertical="center"/>
    </xf>
    <xf numFmtId="0" fontId="4" fillId="6" borderId="7" xfId="2" applyFont="1" applyFill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9" fontId="20" fillId="0" borderId="11" xfId="0" applyNumberFormat="1" applyFont="1" applyBorder="1" applyAlignment="1">
      <alignment vertical="center"/>
    </xf>
    <xf numFmtId="9" fontId="20" fillId="2" borderId="11" xfId="0" applyNumberFormat="1" applyFont="1" applyFill="1" applyBorder="1" applyAlignment="1">
      <alignment vertical="center"/>
    </xf>
    <xf numFmtId="9" fontId="0" fillId="0" borderId="0" xfId="9" applyFont="1" applyBorder="1" applyAlignment="1">
      <alignment vertical="center"/>
    </xf>
    <xf numFmtId="0" fontId="0" fillId="0" borderId="0" xfId="0" applyAlignment="1">
      <alignment horizontal="left"/>
    </xf>
    <xf numFmtId="9" fontId="11" fillId="0" borderId="12" xfId="9" applyFont="1" applyFill="1" applyBorder="1" applyAlignment="1">
      <alignment horizontal="right" vertical="center"/>
    </xf>
    <xf numFmtId="0" fontId="11" fillId="3" borderId="6" xfId="0" applyFont="1" applyFill="1" applyBorder="1" applyAlignment="1">
      <alignment vertical="center"/>
    </xf>
    <xf numFmtId="3" fontId="11" fillId="3" borderId="0" xfId="0" applyNumberFormat="1" applyFont="1" applyFill="1" applyAlignment="1">
      <alignment horizontal="right" vertical="center"/>
    </xf>
    <xf numFmtId="9" fontId="11" fillId="3" borderId="12" xfId="9" applyFont="1" applyFill="1" applyBorder="1" applyAlignment="1">
      <alignment horizontal="right" vertical="center"/>
    </xf>
    <xf numFmtId="167" fontId="0" fillId="0" borderId="0" xfId="9" applyNumberFormat="1" applyFont="1" applyBorder="1" applyAlignment="1">
      <alignment horizontal="right" vertical="center"/>
    </xf>
    <xf numFmtId="1" fontId="0" fillId="0" borderId="0" xfId="0" applyNumberFormat="1" applyAlignment="1">
      <alignment vertical="center"/>
    </xf>
    <xf numFmtId="3" fontId="11" fillId="0" borderId="0" xfId="0" applyNumberFormat="1" applyFont="1" applyAlignment="1">
      <alignment horizontal="right" vertical="center"/>
    </xf>
    <xf numFmtId="9" fontId="11" fillId="0" borderId="0" xfId="9" applyFont="1" applyFill="1" applyBorder="1" applyAlignment="1">
      <alignment horizontal="right" vertical="center"/>
    </xf>
    <xf numFmtId="17" fontId="17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1" fillId="0" borderId="0" xfId="1" applyNumberFormat="1" applyFont="1" applyFill="1" applyBorder="1" applyAlignment="1">
      <alignment horizontal="center" vertical="center"/>
    </xf>
    <xf numFmtId="174" fontId="36" fillId="0" borderId="0" xfId="9" applyNumberFormat="1" applyFont="1" applyBorder="1" applyAlignment="1">
      <alignment horizontal="center" vertical="center"/>
    </xf>
    <xf numFmtId="17" fontId="32" fillId="0" borderId="0" xfId="0" applyNumberFormat="1" applyFont="1" applyAlignment="1">
      <alignment horizontal="center" vertical="center"/>
    </xf>
    <xf numFmtId="17" fontId="1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1" applyNumberFormat="1" applyFont="1" applyBorder="1" applyAlignment="1">
      <alignment horizontal="right" vertical="center"/>
    </xf>
    <xf numFmtId="3" fontId="1" fillId="0" borderId="0" xfId="1" applyNumberFormat="1" applyFont="1" applyFill="1" applyBorder="1" applyAlignment="1">
      <alignment horizontal="center" vertical="center"/>
    </xf>
    <xf numFmtId="3" fontId="0" fillId="0" borderId="0" xfId="1" applyNumberFormat="1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</cellXfs>
  <cellStyles count="20">
    <cellStyle name="Millares" xfId="1" builtinId="3"/>
    <cellStyle name="Millares 2" xfId="3" xr:uid="{00000000-0005-0000-0000-000001000000}"/>
    <cellStyle name="Millares 2 2" xfId="14" xr:uid="{00000000-0005-0000-0000-000002000000}"/>
    <cellStyle name="Millares 2 3" xfId="17" xr:uid="{00000000-0005-0000-0000-000003000000}"/>
    <cellStyle name="Millares 2 4" xfId="19" xr:uid="{00000000-0005-0000-0000-000004000000}"/>
    <cellStyle name="Millares 2 5" xfId="11" xr:uid="{00000000-0005-0000-0000-000005000000}"/>
    <cellStyle name="Millares 3" xfId="5" xr:uid="{00000000-0005-0000-0000-000006000000}"/>
    <cellStyle name="Millares 3 2" xfId="15" xr:uid="{00000000-0005-0000-0000-000007000000}"/>
    <cellStyle name="Millares 3 3" xfId="12" xr:uid="{00000000-0005-0000-0000-000008000000}"/>
    <cellStyle name="Millares 4" xfId="7" xr:uid="{00000000-0005-0000-0000-000009000000}"/>
    <cellStyle name="Millares 5" xfId="13" xr:uid="{00000000-0005-0000-0000-00000A000000}"/>
    <cellStyle name="Millares 6" xfId="16" xr:uid="{00000000-0005-0000-0000-00000B000000}"/>
    <cellStyle name="Millares 7" xfId="18" xr:uid="{00000000-0005-0000-0000-00000C000000}"/>
    <cellStyle name="Millares 8" xfId="10" xr:uid="{00000000-0005-0000-0000-00000D000000}"/>
    <cellStyle name="Normal" xfId="0" builtinId="0"/>
    <cellStyle name="Normal 2" xfId="2" xr:uid="{00000000-0005-0000-0000-00000F000000}"/>
    <cellStyle name="Normal 3" xfId="6" xr:uid="{00000000-0005-0000-0000-000010000000}"/>
    <cellStyle name="Normal 4" xfId="8" xr:uid="{00000000-0005-0000-0000-000011000000}"/>
    <cellStyle name="Porcentaje" xfId="9" builtinId="5"/>
    <cellStyle name="Porcentaje 2" xfId="4" xr:uid="{00000000-0005-0000-0000-000013000000}"/>
  </cellStyles>
  <dxfs count="0"/>
  <tableStyles count="0" defaultTableStyle="TableStyleMedium2" defaultPivotStyle="PivotStyleMedium9"/>
  <colors>
    <mruColors>
      <color rgb="FF660066"/>
      <color rgb="FFB686DA"/>
      <color rgb="FF00AA48"/>
      <color rgb="FFFCE892"/>
      <color rgb="FF60A500"/>
      <color rgb="FF0070C0"/>
      <color rgb="FF1D6325"/>
      <color rgb="FFE1BC1D"/>
      <color rgb="FFAB8437"/>
      <color rgb="FF71C9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109"/>
        <c:holeSize val="50"/>
      </c:doughnutChart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49-4BC3-BD45-5AE6B8844E29}"/>
              </c:ext>
            </c:extLst>
          </c:dPt>
          <c:dPt>
            <c:idx val="7"/>
            <c:invertIfNegative val="0"/>
            <c:bubble3D val="0"/>
            <c:spPr>
              <a:solidFill>
                <a:srgbClr val="FCE89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49-4BC3-BD45-5AE6B8844E29}"/>
              </c:ext>
            </c:extLst>
          </c:dPt>
          <c:dPt>
            <c:idx val="8"/>
            <c:invertIfNegative val="0"/>
            <c:bubble3D val="0"/>
            <c:spPr>
              <a:solidFill>
                <a:srgbClr val="FCE89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49-4BC3-BD45-5AE6B8844E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EXPORTACIONES!$B$24:$B$32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7">
                  <c:v>Ene-Nov 2019</c:v>
                </c:pt>
                <c:pt idx="8">
                  <c:v> Ene-Nov 2020* </c:v>
                </c:pt>
              </c:strCache>
            </c:strRef>
          </c:cat>
          <c:val>
            <c:numRef>
              <c:f>EXPORTACIONES!$C$24:$C$32</c:f>
              <c:numCache>
                <c:formatCode>_-* #,##0_-;\-* #,##0_-;_-* "-"??_-;_-@_-</c:formatCode>
                <c:ptCount val="9"/>
                <c:pt idx="0">
                  <c:v>13569.833064</c:v>
                </c:pt>
                <c:pt idx="1">
                  <c:v>7346.1839360000004</c:v>
                </c:pt>
                <c:pt idx="2">
                  <c:v>5132.5768879999996</c:v>
                </c:pt>
                <c:pt idx="3">
                  <c:v>3841.6992289999998</c:v>
                </c:pt>
                <c:pt idx="4">
                  <c:v>7270.9418770000011</c:v>
                </c:pt>
                <c:pt idx="5">
                  <c:v>11341.888414999999</c:v>
                </c:pt>
                <c:pt idx="7">
                  <c:v>9922.036946000002</c:v>
                </c:pt>
                <c:pt idx="8">
                  <c:v>9327.8721280000009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49-4BC3-BD45-5AE6B8844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-27"/>
        <c:axId val="207688720"/>
        <c:axId val="207692248"/>
      </c:barChart>
      <c:catAx>
        <c:axId val="20768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7692248"/>
        <c:crosses val="autoZero"/>
        <c:auto val="1"/>
        <c:lblAlgn val="ctr"/>
        <c:lblOffset val="100"/>
        <c:noMultiLvlLbl val="0"/>
      </c:catAx>
      <c:valAx>
        <c:axId val="207692248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20768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C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36-44F9-84E1-00983FE0C588}"/>
              </c:ext>
            </c:extLst>
          </c:dPt>
          <c:dPt>
            <c:idx val="1"/>
            <c:bubble3D val="0"/>
            <c:spPr>
              <a:solidFill>
                <a:schemeClr val="accent6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36-44F9-84E1-00983FE0C588}"/>
              </c:ext>
            </c:extLst>
          </c:dPt>
          <c:dPt>
            <c:idx val="2"/>
            <c:bubble3D val="0"/>
            <c:spPr>
              <a:solidFill>
                <a:schemeClr val="accent6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36-44F9-84E1-00983FE0C588}"/>
              </c:ext>
            </c:extLst>
          </c:dPt>
          <c:dPt>
            <c:idx val="3"/>
            <c:bubble3D val="0"/>
            <c:spPr>
              <a:solidFill>
                <a:schemeClr val="accent6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36-44F9-84E1-00983FE0C588}"/>
              </c:ext>
            </c:extLst>
          </c:dPt>
          <c:dPt>
            <c:idx val="4"/>
            <c:bubble3D val="0"/>
            <c:spPr>
              <a:solidFill>
                <a:schemeClr val="accent6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36-44F9-84E1-00983FE0C588}"/>
              </c:ext>
            </c:extLst>
          </c:dPt>
          <c:dPt>
            <c:idx val="5"/>
            <c:bubble3D val="0"/>
            <c:spPr>
              <a:solidFill>
                <a:schemeClr val="accent6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36-44F9-84E1-00983FE0C588}"/>
              </c:ext>
            </c:extLst>
          </c:dPt>
          <c:dPt>
            <c:idx val="6"/>
            <c:bubble3D val="0"/>
            <c:spPr>
              <a:solidFill>
                <a:schemeClr val="accent6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DEC-431B-AE6D-AA3DFBFC2962}"/>
              </c:ext>
            </c:extLst>
          </c:dPt>
          <c:dPt>
            <c:idx val="7"/>
            <c:bubble3D val="0"/>
            <c:spPr>
              <a:solidFill>
                <a:schemeClr val="accent6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724-4110-A3B4-1720018F79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EXPORTACIONES!$B$43:$B$48</c:f>
              <c:strCache>
                <c:ptCount val="6"/>
                <c:pt idx="0">
                  <c:v>ESTADOS UNIDOS</c:v>
                </c:pt>
                <c:pt idx="1">
                  <c:v>FRANCIA</c:v>
                </c:pt>
                <c:pt idx="2">
                  <c:v>ESPAÑA</c:v>
                </c:pt>
                <c:pt idx="3">
                  <c:v>CANADA</c:v>
                </c:pt>
                <c:pt idx="4">
                  <c:v>ITALIA</c:v>
                </c:pt>
                <c:pt idx="5">
                  <c:v>Otros</c:v>
                </c:pt>
              </c:strCache>
            </c:strRef>
          </c:cat>
          <c:val>
            <c:numRef>
              <c:f>EXPORTACIONES!$C$43:$C$48</c:f>
              <c:numCache>
                <c:formatCode>_-* #,##0_-;\-* #,##0_-;_-* "-"??_-;_-@_-</c:formatCode>
                <c:ptCount val="6"/>
                <c:pt idx="0">
                  <c:v>3633.9089780000004</c:v>
                </c:pt>
                <c:pt idx="1">
                  <c:v>2456.3919999999998</c:v>
                </c:pt>
                <c:pt idx="2">
                  <c:v>1013.930322</c:v>
                </c:pt>
                <c:pt idx="3">
                  <c:v>653.89628899999991</c:v>
                </c:pt>
                <c:pt idx="4">
                  <c:v>332.63675899999998</c:v>
                </c:pt>
                <c:pt idx="5">
                  <c:v>1237.1077799999996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36-44F9-84E1-00983FE0C58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487844458759251"/>
          <c:y val="0.12715799820926135"/>
          <c:w val="0.29180333629166172"/>
          <c:h val="0.66667115993100423"/>
        </c:manualLayout>
      </c:layout>
      <c:overlay val="0"/>
      <c:spPr>
        <a:solidFill>
          <a:schemeClr val="lt1"/>
        </a:solidFill>
        <a:ln w="6350" cap="flat" cmpd="sng" algn="ctr">
          <a:noFill/>
          <a:prstDash val="sysDot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316697877099301E-2"/>
          <c:y val="5.0925925925925923E-2"/>
          <c:w val="0.94007483017884741"/>
          <c:h val="0.8113716467259773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EXPORTACIONES!$B$60:$B$71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2020*
( Ene- Nov)</c:v>
                </c:pt>
              </c:strCache>
            </c:strRef>
          </c:cat>
          <c:val>
            <c:numRef>
              <c:f>EXPORTACIONES!$C$60:$C$71</c:f>
              <c:numCache>
                <c:formatCode>_-* #,##0_-;\-* #,##0_-;_-* "-"??_-;_-@_-</c:formatCode>
                <c:ptCount val="12"/>
                <c:pt idx="0">
                  <c:v>5815.1283422459892</c:v>
                </c:pt>
                <c:pt idx="1">
                  <c:v>9662.0387775551098</c:v>
                </c:pt>
                <c:pt idx="2">
                  <c:v>11502.782335462727</c:v>
                </c:pt>
                <c:pt idx="3">
                  <c:v>11326.490516717147</c:v>
                </c:pt>
                <c:pt idx="4">
                  <c:v>9159.2964628199115</c:v>
                </c:pt>
                <c:pt idx="5">
                  <c:v>9219.983133169073</c:v>
                </c:pt>
                <c:pt idx="6">
                  <c:v>11023.454243114664</c:v>
                </c:pt>
                <c:pt idx="7">
                  <c:v>15060.754961261089</c:v>
                </c:pt>
                <c:pt idx="8">
                  <c:v>14059.281882944097</c:v>
                </c:pt>
                <c:pt idx="9">
                  <c:v>10182.553819361246</c:v>
                </c:pt>
                <c:pt idx="10">
                  <c:v>7792.0406449352276</c:v>
                </c:pt>
                <c:pt idx="11">
                  <c:v>6488.7137794605915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8-4202-9BDD-6AE1352D8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83040"/>
        <c:axId val="669483824"/>
      </c:lineChart>
      <c:catAx>
        <c:axId val="6694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9483824"/>
        <c:crosses val="autoZero"/>
        <c:auto val="1"/>
        <c:lblAlgn val="ctr"/>
        <c:lblOffset val="100"/>
        <c:noMultiLvlLbl val="0"/>
      </c:catAx>
      <c:valAx>
        <c:axId val="669483824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948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4146562266944619"/>
          <c:y val="3.7800687285223365E-2"/>
          <c:w val="0.56987278158543786"/>
          <c:h val="0.924398625429553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34-49C5-A260-5C56BD01BF0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534-49C5-A260-5C56BD01BF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EXPORTACIONES!$B$82:$B$95</c:f>
              <c:strCache>
                <c:ptCount val="14"/>
                <c:pt idx="0">
                  <c:v>Ucrania</c:v>
                </c:pt>
                <c:pt idx="1">
                  <c:v>Paises Bajos</c:v>
                </c:pt>
                <c:pt idx="2">
                  <c:v>Taiwan</c:v>
                </c:pt>
                <c:pt idx="3">
                  <c:v>Brasil</c:v>
                </c:pt>
                <c:pt idx="4">
                  <c:v>Canada</c:v>
                </c:pt>
                <c:pt idx="5">
                  <c:v>Rusia</c:v>
                </c:pt>
                <c:pt idx="6">
                  <c:v>Francia</c:v>
                </c:pt>
                <c:pt idx="7">
                  <c:v>Estados Unidos</c:v>
                </c:pt>
                <c:pt idx="8">
                  <c:v>Corea del Sur</c:v>
                </c:pt>
                <c:pt idx="9">
                  <c:v>Chile</c:v>
                </c:pt>
                <c:pt idx="10">
                  <c:v>Nueva Zelanda</c:v>
                </c:pt>
                <c:pt idx="11">
                  <c:v>Reino Unido</c:v>
                </c:pt>
                <c:pt idx="12">
                  <c:v>Italia</c:v>
                </c:pt>
                <c:pt idx="13">
                  <c:v>Alemania</c:v>
                </c:pt>
              </c:strCache>
            </c:strRef>
          </c:cat>
          <c:val>
            <c:numRef>
              <c:f>EXPORTACIONES!$C$82:$C$95</c:f>
              <c:numCache>
                <c:formatCode>_-* #,##0_-;\-* #,##0_-;_-* "-"??_-;_-@_-</c:formatCode>
                <c:ptCount val="14"/>
                <c:pt idx="0">
                  <c:v>9485.3444255374088</c:v>
                </c:pt>
                <c:pt idx="1">
                  <c:v>8104.1482517482518</c:v>
                </c:pt>
                <c:pt idx="2">
                  <c:v>7612.8582047946475</c:v>
                </c:pt>
                <c:pt idx="3">
                  <c:v>7213.3018504508391</c:v>
                </c:pt>
                <c:pt idx="4">
                  <c:v>7003.7089321973508</c:v>
                </c:pt>
                <c:pt idx="5">
                  <c:v>6713.8805970149251</c:v>
                </c:pt>
                <c:pt idx="6">
                  <c:v>6697.5467555666928</c:v>
                </c:pt>
                <c:pt idx="7">
                  <c:v>6570.6582552602677</c:v>
                </c:pt>
                <c:pt idx="8">
                  <c:v>6401.2401905829602</c:v>
                </c:pt>
                <c:pt idx="9">
                  <c:v>6377.7304457406708</c:v>
                </c:pt>
                <c:pt idx="10">
                  <c:v>6320.0777287534529</c:v>
                </c:pt>
                <c:pt idx="11">
                  <c:v>6283.1813176007863</c:v>
                </c:pt>
                <c:pt idx="12">
                  <c:v>5992.4391579344347</c:v>
                </c:pt>
                <c:pt idx="13">
                  <c:v>5857.788384679302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34-49C5-A260-5C56BD01BF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669486568"/>
        <c:axId val="669483432"/>
      </c:barChart>
      <c:catAx>
        <c:axId val="669486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s-PE"/>
          </a:p>
        </c:txPr>
        <c:crossAx val="669483432"/>
        <c:crosses val="autoZero"/>
        <c:auto val="1"/>
        <c:lblAlgn val="ctr"/>
        <c:lblOffset val="100"/>
        <c:noMultiLvlLbl val="0"/>
      </c:catAx>
      <c:valAx>
        <c:axId val="669483432"/>
        <c:scaling>
          <c:orientation val="minMax"/>
        </c:scaling>
        <c:delete val="1"/>
        <c:axPos val="t"/>
        <c:numFmt formatCode="_-* #,##0_-;\-* #,##0_-;_-* &quot;-&quot;??_-;_-@_-" sourceLinked="1"/>
        <c:majorTickMark val="none"/>
        <c:minorTickMark val="none"/>
        <c:tickLblPos val="nextTo"/>
        <c:crossAx val="6694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23908375089477"/>
          <c:y val="0.12903590931982212"/>
          <c:w val="0.61429873538534951"/>
          <c:h val="0.70388358274082308"/>
        </c:manualLayout>
      </c:layout>
      <c:doughnutChart>
        <c:varyColors val="1"/>
        <c:ser>
          <c:idx val="0"/>
          <c:order val="0"/>
          <c:tx>
            <c:strRef>
              <c:f>COSECHA!$D$27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D2-4686-901E-B91D76F0DED2}"/>
              </c:ext>
            </c:extLst>
          </c:dPt>
          <c:dPt>
            <c:idx val="1"/>
            <c:bubble3D val="0"/>
            <c:spPr>
              <a:solidFill>
                <a:srgbClr val="E1BC1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D2-4686-901E-B91D76F0DED2}"/>
              </c:ext>
            </c:extLst>
          </c:dPt>
          <c:dLbls>
            <c:dLbl>
              <c:idx val="0"/>
              <c:layout>
                <c:manualLayout>
                  <c:x val="8.1216416129801849E-2"/>
                  <c:y val="-0.2703112585787081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/>
                      <a:t>Congelado</a:t>
                    </a:r>
                  </a:p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/>
                      <a:t>88%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8145454545454546"/>
                      <c:h val="0.1802432304006832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37D2-4686-901E-B91D76F0DED2}"/>
                </c:ext>
              </c:extLst>
            </c:dLbl>
            <c:dLbl>
              <c:idx val="1"/>
              <c:layout>
                <c:manualLayout>
                  <c:x val="-0.18660582199952278"/>
                  <c:y val="5.51607309926010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A60CAFA-B6A0-4C29-80D9-557A09BD7E66}" type="CATEGORYNAME">
                      <a:rPr lang="en-US" b="1"/>
                      <a:pPr>
                        <a:defRPr sz="900" b="1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n-US" b="1"/>
                  </a:p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 baseline="0"/>
                      <a:t>  </a:t>
                    </a:r>
                    <a:fld id="{747C98FF-9D58-45F2-9084-00C633C242A2}" type="PERCENTAGE">
                      <a:rPr lang="en-US" b="1" baseline="0"/>
                      <a:pPr>
                        <a:defRPr sz="900" b="1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[PORCENTAJE]</a:t>
                    </a:fld>
                    <a:endParaRPr lang="en-US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99618229539487"/>
                      <c:h val="0.1800414588574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7D2-4686-901E-B91D76F0DE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COSECHA!$B$28:$B$29</c:f>
              <c:strCache>
                <c:ptCount val="2"/>
                <c:pt idx="0">
                  <c:v>Congelado</c:v>
                </c:pt>
                <c:pt idx="1">
                  <c:v>Fresco</c:v>
                </c:pt>
              </c:strCache>
            </c:strRef>
          </c:cat>
          <c:val>
            <c:numRef>
              <c:f>COSECHA!$D$28:$D$29</c:f>
              <c:numCache>
                <c:formatCode>0%</c:formatCode>
                <c:ptCount val="2"/>
                <c:pt idx="0">
                  <c:v>0.88107111728834531</c:v>
                </c:pt>
                <c:pt idx="1">
                  <c:v>0.11892888271165468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D2-4686-901E-B91D76F0DED2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27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038048618703122E-4"/>
          <c:y val="5.978492092755866E-2"/>
          <c:w val="0.9825723737547446"/>
          <c:h val="0.831061485022713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53975">
              <a:solidFill>
                <a:schemeClr val="accent1"/>
              </a:solidFill>
            </a:ln>
            <a:effectLst/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840-46FA-A03D-216B86404E89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5397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40-46FA-A03D-216B86404E89}"/>
              </c:ext>
            </c:extLst>
          </c:dPt>
          <c:cat>
            <c:strRef>
              <c:f>COSECHA!$B$13:$B$19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COSECHA!$C$13:$C$19</c:f>
              <c:numCache>
                <c:formatCode>#,##0</c:formatCode>
                <c:ptCount val="7"/>
                <c:pt idx="0">
                  <c:v>50819.6220091129</c:v>
                </c:pt>
                <c:pt idx="1">
                  <c:v>35232.953546822799</c:v>
                </c:pt>
                <c:pt idx="2">
                  <c:v>36482.398480439777</c:v>
                </c:pt>
                <c:pt idx="3">
                  <c:v>45183.567111115939</c:v>
                </c:pt>
                <c:pt idx="4">
                  <c:v>42927.429949901409</c:v>
                </c:pt>
                <c:pt idx="5">
                  <c:v>22645.999601538471</c:v>
                </c:pt>
                <c:pt idx="6">
                  <c:v>26598.331724385036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40-46FA-A03D-216B86404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-27"/>
        <c:axId val="547118144"/>
        <c:axId val="205572184"/>
      </c:barChart>
      <c:lineChart>
        <c:grouping val="standard"/>
        <c:varyColors val="0"/>
        <c:ser>
          <c:idx val="1"/>
          <c:order val="1"/>
          <c:spPr>
            <a:ln w="1397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6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3970" cap="rnd">
                <a:solidFill>
                  <a:schemeClr val="tx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19A-4A68-AC47-2059DB411C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COSECHA!$B$13:$C$19</c:f>
              <c:multiLvlStrCache>
                <c:ptCount val="7"/>
                <c:lvl>
                  <c:pt idx="0">
                    <c:v>50 820</c:v>
                  </c:pt>
                  <c:pt idx="1">
                    <c:v>35 233</c:v>
                  </c:pt>
                  <c:pt idx="2">
                    <c:v>36 482</c:v>
                  </c:pt>
                  <c:pt idx="3">
                    <c:v>45 184</c:v>
                  </c:pt>
                  <c:pt idx="4">
                    <c:v>42 927</c:v>
                  </c:pt>
                  <c:pt idx="5">
                    <c:v>22 646</c:v>
                  </c:pt>
                  <c:pt idx="6">
                    <c:v>26 598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2023</c:v>
                  </c:pt>
                  <c:pt idx="5">
                    <c:v>2024</c:v>
                  </c:pt>
                  <c:pt idx="6">
                    <c:v>2025*</c:v>
                  </c:pt>
                </c:lvl>
              </c:multiLvlStrCache>
            </c:multiLvlStrRef>
          </c:cat>
          <c:val>
            <c:numRef>
              <c:f>COSECHA!$D$13:$D$19</c:f>
              <c:numCache>
                <c:formatCode>#,##0</c:formatCode>
                <c:ptCount val="7"/>
                <c:pt idx="0">
                  <c:v>50819.6220091129</c:v>
                </c:pt>
                <c:pt idx="1">
                  <c:v>35232.953546822799</c:v>
                </c:pt>
                <c:pt idx="2">
                  <c:v>36482.398480439777</c:v>
                </c:pt>
                <c:pt idx="3">
                  <c:v>45183.567111115939</c:v>
                </c:pt>
                <c:pt idx="4">
                  <c:v>42927.429949901409</c:v>
                </c:pt>
                <c:pt idx="5">
                  <c:v>22645.999601538471</c:v>
                </c:pt>
                <c:pt idx="6">
                  <c:v>26598.331724385036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840-46FA-A03D-216B86404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118144"/>
        <c:axId val="205572184"/>
      </c:lineChart>
      <c:catAx>
        <c:axId val="54711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572184"/>
        <c:crosses val="autoZero"/>
        <c:auto val="0"/>
        <c:lblAlgn val="ctr"/>
        <c:lblOffset val="100"/>
        <c:tickLblSkip val="1"/>
        <c:noMultiLvlLbl val="0"/>
      </c:catAx>
      <c:valAx>
        <c:axId val="2055721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71181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baseline="0">
                <a:effectLst/>
              </a:rPr>
              <a:t>Producción acuícola anual de langostino, 2019-2025* </a:t>
            </a:r>
            <a:endParaRPr lang="es-PE" sz="1050">
              <a:effectLst/>
            </a:endParaRPr>
          </a:p>
          <a:p>
            <a:pPr>
              <a:defRPr/>
            </a:pPr>
            <a:r>
              <a:rPr lang="en-US" sz="1050" b="1" i="0" baseline="0">
                <a:effectLst/>
              </a:rPr>
              <a:t> (TMB)</a:t>
            </a:r>
            <a:endParaRPr lang="es-PE" sz="105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7.2226075990493299E-3"/>
          <c:y val="0.22649558969063294"/>
          <c:w val="0.9825723737547446"/>
          <c:h val="0.62671623424121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 w="53975"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3"/>
              </a:solidFill>
              <a:ln w="13970" cap="rnd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076F-4880-BAF3-DF08E91E23F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 w="539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76F-4880-BAF3-DF08E91E23F9}"/>
              </c:ext>
            </c:extLst>
          </c:dPt>
          <c:cat>
            <c:strRef>
              <c:f>PRODUCCION!$B$11:$B$17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PRODUCCION!$C$11:$C$17</c:f>
              <c:numCache>
                <c:formatCode>#,##0</c:formatCode>
                <c:ptCount val="7"/>
                <c:pt idx="0">
                  <c:v>33819.490652740009</c:v>
                </c:pt>
                <c:pt idx="1">
                  <c:v>31825.81130006587</c:v>
                </c:pt>
                <c:pt idx="2">
                  <c:v>30546.111203415741</c:v>
                </c:pt>
                <c:pt idx="3">
                  <c:v>35613.272879647971</c:v>
                </c:pt>
                <c:pt idx="4">
                  <c:v>31767.42957628566</c:v>
                </c:pt>
                <c:pt idx="5">
                  <c:v>15357.941844301786</c:v>
                </c:pt>
                <c:pt idx="6">
                  <c:v>17212.866320778066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6F-4880-BAF3-DF08E91E2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-27"/>
        <c:axId val="547118144"/>
        <c:axId val="205572184"/>
      </c:barChart>
      <c:lineChart>
        <c:grouping val="standard"/>
        <c:varyColors val="0"/>
        <c:ser>
          <c:idx val="1"/>
          <c:order val="1"/>
          <c:spPr>
            <a:ln w="1397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5.1479628878266001E-2"/>
                  <c:y val="-8.52132008089152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6F-4880-BAF3-DF08E91E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PRODUCCION!$B$11:$B$17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PRODUCCION!$C$11:$C$17</c:f>
              <c:numCache>
                <c:formatCode>#,##0</c:formatCode>
                <c:ptCount val="7"/>
                <c:pt idx="0">
                  <c:v>33819.490652740009</c:v>
                </c:pt>
                <c:pt idx="1">
                  <c:v>31825.81130006587</c:v>
                </c:pt>
                <c:pt idx="2">
                  <c:v>30546.111203415741</c:v>
                </c:pt>
                <c:pt idx="3">
                  <c:v>35613.272879647971</c:v>
                </c:pt>
                <c:pt idx="4">
                  <c:v>31767.42957628566</c:v>
                </c:pt>
                <c:pt idx="5">
                  <c:v>15357.941844301786</c:v>
                </c:pt>
                <c:pt idx="6">
                  <c:v>17212.866320778066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076F-4880-BAF3-DF08E91E2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118144"/>
        <c:axId val="205572184"/>
      </c:lineChart>
      <c:catAx>
        <c:axId val="54711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572184"/>
        <c:crosses val="autoZero"/>
        <c:auto val="0"/>
        <c:lblAlgn val="ctr"/>
        <c:lblOffset val="100"/>
        <c:tickLblSkip val="1"/>
        <c:noMultiLvlLbl val="0"/>
      </c:catAx>
      <c:valAx>
        <c:axId val="2055721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71181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 b="1" i="0" baseline="0">
                <a:effectLst/>
              </a:rPr>
              <a:t>Venta interna de langostino, 2019-2025*</a:t>
            </a:r>
            <a:endParaRPr lang="es-PE" sz="1300">
              <a:effectLst/>
            </a:endParaRPr>
          </a:p>
          <a:p>
            <a:pPr>
              <a:defRPr/>
            </a:pPr>
            <a:r>
              <a:rPr lang="en-US" sz="1000" b="0" i="0" baseline="0">
                <a:effectLst/>
              </a:rPr>
              <a:t> (TMB)</a:t>
            </a:r>
            <a:endParaRPr lang="es-PE" sz="10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7.2226075990493299E-3"/>
          <c:y val="0.20906626867719966"/>
          <c:w val="0.9825723737547446"/>
          <c:h val="0.62671623424121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53975">
              <a:noFill/>
            </a:ln>
            <a:effectLst/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ED-4245-A92D-B86B9E6516D4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 w="539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BED-4245-A92D-B86B9E6516D4}"/>
              </c:ext>
            </c:extLst>
          </c:dPt>
          <c:cat>
            <c:strRef>
              <c:f>'VENTA INTERNA'!$B$11:$B$17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'VENTA INTERNA'!$C$11:$C$17</c:f>
              <c:numCache>
                <c:formatCode>#,##0</c:formatCode>
                <c:ptCount val="7"/>
                <c:pt idx="0">
                  <c:v>5537.017863797204</c:v>
                </c:pt>
                <c:pt idx="1">
                  <c:v>788.61123481222603</c:v>
                </c:pt>
                <c:pt idx="2">
                  <c:v>2957.0756160865044</c:v>
                </c:pt>
                <c:pt idx="3">
                  <c:v>2847.5035374401696</c:v>
                </c:pt>
                <c:pt idx="4">
                  <c:v>4486.2457111998228</c:v>
                </c:pt>
                <c:pt idx="5">
                  <c:v>3598.8460386211723</c:v>
                </c:pt>
                <c:pt idx="6">
                  <c:v>3066.0899413496504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ED-4245-A92D-B86B9E651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-27"/>
        <c:axId val="547118144"/>
        <c:axId val="205572184"/>
      </c:barChart>
      <c:lineChart>
        <c:grouping val="standard"/>
        <c:varyColors val="0"/>
        <c:ser>
          <c:idx val="1"/>
          <c:order val="1"/>
          <c:spPr>
            <a:ln w="1397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6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3970" cap="rnd">
                <a:solidFill>
                  <a:schemeClr val="tx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ED-4245-A92D-B86B9E6516D4}"/>
              </c:ext>
            </c:extLst>
          </c:dPt>
          <c:dLbls>
            <c:dLbl>
              <c:idx val="5"/>
              <c:layout>
                <c:manualLayout>
                  <c:x val="-5.1479628878266001E-2"/>
                  <c:y val="-8.52132008089152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ED-4245-A92D-B86B9E6516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 INTERNA'!$B$11:$B$17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'VENTA INTERNA'!$C$11:$C$17</c:f>
              <c:numCache>
                <c:formatCode>#,##0</c:formatCode>
                <c:ptCount val="7"/>
                <c:pt idx="0">
                  <c:v>5537.017863797204</c:v>
                </c:pt>
                <c:pt idx="1">
                  <c:v>788.61123481222603</c:v>
                </c:pt>
                <c:pt idx="2">
                  <c:v>2957.0756160865044</c:v>
                </c:pt>
                <c:pt idx="3">
                  <c:v>2847.5035374401696</c:v>
                </c:pt>
                <c:pt idx="4">
                  <c:v>4486.2457111998228</c:v>
                </c:pt>
                <c:pt idx="5">
                  <c:v>3598.8460386211723</c:v>
                </c:pt>
                <c:pt idx="6">
                  <c:v>3066.0899413496504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3BED-4245-A92D-B86B9E651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118144"/>
        <c:axId val="205572184"/>
      </c:lineChart>
      <c:catAx>
        <c:axId val="54711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572184"/>
        <c:crosses val="autoZero"/>
        <c:auto val="0"/>
        <c:lblAlgn val="ctr"/>
        <c:lblOffset val="100"/>
        <c:tickLblSkip val="1"/>
        <c:noMultiLvlLbl val="0"/>
      </c:catAx>
      <c:valAx>
        <c:axId val="2055721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71181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300" b="1" i="0" baseline="0">
                <a:solidFill>
                  <a:sysClr val="windowText" lastClr="000000"/>
                </a:solidFill>
                <a:effectLst/>
              </a:rPr>
              <a:t>Exportación del recurso langostino, 2019-25*</a:t>
            </a:r>
            <a:endParaRPr lang="es-PE" sz="13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370205566901935E-2"/>
          <c:y val="0.12161806697239769"/>
          <c:w val="0.97409496211506674"/>
          <c:h val="0.671100458596521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EXPORTACION!$E$4</c:f>
              <c:strCache>
                <c:ptCount val="1"/>
                <c:pt idx="0">
                  <c:v>Mill. US$-FOB</c:v>
                </c:pt>
              </c:strCache>
            </c:strRef>
          </c:tx>
          <c:spPr>
            <a:solidFill>
              <a:srgbClr val="B686DA"/>
            </a:solidFill>
            <a:ln w="53975" cap="rnd">
              <a:solidFill>
                <a:srgbClr val="B686DA"/>
              </a:solidFill>
              <a:round/>
            </a:ln>
            <a:effectLst/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C3A-4426-B0B8-34BF3A73C18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C3A-4426-B0B8-34BF3A73C18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53975" cap="rnd">
                <a:solidFill>
                  <a:schemeClr val="accent4">
                    <a:lumMod val="40000"/>
                    <a:lumOff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E32-4D3C-BB0F-E664C9EADE3F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EXPORTACION!$E$11:$E$17</c:f>
              <c:numCache>
                <c:formatCode>#,##0</c:formatCode>
                <c:ptCount val="7"/>
                <c:pt idx="0">
                  <c:v>231.29829414000005</c:v>
                </c:pt>
                <c:pt idx="1">
                  <c:v>221.18814618999994</c:v>
                </c:pt>
                <c:pt idx="2">
                  <c:v>249.59156642262121</c:v>
                </c:pt>
                <c:pt idx="3">
                  <c:v>274.29963362409387</c:v>
                </c:pt>
                <c:pt idx="4">
                  <c:v>262.80571992526183</c:v>
                </c:pt>
                <c:pt idx="5">
                  <c:v>180.4489012169721</c:v>
                </c:pt>
                <c:pt idx="6">
                  <c:v>217.6501689867535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3A-4426-B0B8-34BF3A73C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9"/>
        <c:axId val="547583208"/>
        <c:axId val="547585560"/>
      </c:barChart>
      <c:lineChart>
        <c:grouping val="standard"/>
        <c:varyColors val="0"/>
        <c:ser>
          <c:idx val="1"/>
          <c:order val="1"/>
          <c:tx>
            <c:strRef>
              <c:f>EXPORTACION!$D$4</c:f>
              <c:strCache>
                <c:ptCount val="1"/>
                <c:pt idx="0">
                  <c:v>TMB</c:v>
                </c:pt>
              </c:strCache>
            </c:strRef>
          </c:tx>
          <c:spPr>
            <a:ln w="12700" cap="rnd">
              <a:solidFill>
                <a:srgbClr val="660066"/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rgbClr val="660066"/>
              </a:solidFill>
              <a:ln w="9525">
                <a:solidFill>
                  <a:srgbClr val="660066"/>
                </a:solidFill>
              </a:ln>
              <a:effectLst/>
            </c:spPr>
          </c:marker>
          <c:dPt>
            <c:idx val="6"/>
            <c:marker>
              <c:symbol val="circle"/>
              <c:size val="6"/>
              <c:spPr>
                <a:solidFill>
                  <a:srgbClr val="660066"/>
                </a:solidFill>
                <a:ln w="9525">
                  <a:noFill/>
                </a:ln>
                <a:effectLst/>
              </c:spPr>
            </c:marker>
            <c:bubble3D val="0"/>
            <c:spPr>
              <a:ln w="12700" cap="rnd">
                <a:solidFill>
                  <a:schemeClr val="accent2">
                    <a:lumMod val="50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CA-43A1-8DB1-61C2522B05E6}"/>
              </c:ext>
            </c:extLst>
          </c:dPt>
          <c:dLbls>
            <c:dLbl>
              <c:idx val="5"/>
              <c:layout>
                <c:manualLayout>
                  <c:x val="-4.3891333156044557E-2"/>
                  <c:y val="-7.4692394219953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CA-43A1-8DB1-61C2522B05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noFill/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EXPORTACION!$B$11:$B$17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EXPORTACION!$D$11:$D$17</c:f>
              <c:numCache>
                <c:formatCode>#,##0</c:formatCode>
                <c:ptCount val="7"/>
                <c:pt idx="0">
                  <c:v>41280.493809999985</c:v>
                </c:pt>
                <c:pt idx="1">
                  <c:v>40300.981007000017</c:v>
                </c:pt>
                <c:pt idx="2">
                  <c:v>41517.3336096028</c:v>
                </c:pt>
                <c:pt idx="3">
                  <c:v>45459.28461432342</c:v>
                </c:pt>
                <c:pt idx="4">
                  <c:v>47099.086233064882</c:v>
                </c:pt>
                <c:pt idx="5">
                  <c:v>28968.224656343908</c:v>
                </c:pt>
                <c:pt idx="6">
                  <c:v>31609.822467591297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BC3A-4426-B0B8-34BF3A73C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90288"/>
        <c:axId val="547582032"/>
      </c:lineChart>
      <c:catAx>
        <c:axId val="547583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7585560"/>
        <c:crosses val="autoZero"/>
        <c:auto val="1"/>
        <c:lblAlgn val="ctr"/>
        <c:lblOffset val="100"/>
        <c:noMultiLvlLbl val="0"/>
      </c:catAx>
      <c:valAx>
        <c:axId val="547585560"/>
        <c:scaling>
          <c:orientation val="minMax"/>
          <c:max val="1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7583208"/>
        <c:crosses val="autoZero"/>
        <c:crossBetween val="between"/>
      </c:valAx>
      <c:valAx>
        <c:axId val="547582032"/>
        <c:scaling>
          <c:orientation val="minMax"/>
          <c:max val="56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7690288"/>
        <c:crosses val="max"/>
        <c:crossBetween val="between"/>
      </c:valAx>
      <c:catAx>
        <c:axId val="2076902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4758203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421239010511028E-2"/>
          <c:y val="8.2659757456882532E-2"/>
          <c:w val="0.86357389220541303"/>
          <c:h val="0.82397209345150324"/>
        </c:manualLayout>
      </c:layout>
      <c:doughnutChart>
        <c:varyColors val="1"/>
        <c:ser>
          <c:idx val="0"/>
          <c:order val="0"/>
          <c:tx>
            <c:strRef>
              <c:f>EXPORTACION!$E$25</c:f>
              <c:strCache>
                <c:ptCount val="1"/>
                <c:pt idx="0">
                  <c:v>PAÍS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0-4092-B564-6BB5E2E5EA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C9-40D3-AB4E-61BC6A1D1A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C9-40D3-AB4E-61BC6A1D1A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C9-40D3-AB4E-61BC6A1D1A8A}"/>
              </c:ext>
            </c:extLst>
          </c:dPt>
          <c:dLbls>
            <c:dLbl>
              <c:idx val="0"/>
              <c:layout>
                <c:manualLayout>
                  <c:x val="3.0246930059333151E-2"/>
                  <c:y val="0.1124243076330071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E.E.U.U.
</a:t>
                    </a:r>
                    <a:fld id="{97571B72-0DCA-4C1E-B31D-670FEC67BD21}" type="VALUE">
                      <a:rPr lang="en-US" baseline="0"/>
                      <a:pPr>
                        <a:defRPr sz="1000"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6214825034082793"/>
                      <c:h val="0.1942828031704201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CD0-4092-B564-6BB5E2E5EA85}"/>
                </c:ext>
              </c:extLst>
            </c:dLbl>
            <c:dLbl>
              <c:idx val="1"/>
              <c:layout>
                <c:manualLayout>
                  <c:x val="4.0520275175156724E-2"/>
                  <c:y val="5.152482320517962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634976809184368"/>
                      <c:h val="0.256925773920477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9C9-40D3-AB4E-61BC6A1D1A8A}"/>
                </c:ext>
              </c:extLst>
            </c:dLbl>
            <c:dLbl>
              <c:idx val="2"/>
              <c:layout>
                <c:manualLayout>
                  <c:x val="-2.0653572905486098E-2"/>
                  <c:y val="6.966291559597266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A192902-9D0F-41F0-80EE-89F0B7CAFD34}" type="CATEGORYNAME">
                      <a:rPr lang="en-US"/>
                      <a:pPr>
                        <a:defRPr sz="1000" b="1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      </a:t>
                    </a:r>
                    <a:fld id="{7F5F28C3-BD15-45A6-AFC3-EFD2D9F5F4CC}" type="VALUE">
                      <a:rPr lang="en-US" baseline="0"/>
                      <a:pPr>
                        <a:defRPr sz="1000"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132201452487487"/>
                      <c:h val="0.1886241373043267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9C9-40D3-AB4E-61BC6A1D1A8A}"/>
                </c:ext>
              </c:extLst>
            </c:dLbl>
            <c:dLbl>
              <c:idx val="3"/>
              <c:layout>
                <c:manualLayout>
                  <c:x val="1.4331116965667211E-2"/>
                  <c:y val="-9.28418337327220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6098635330852122"/>
                      <c:h val="0.17936719743347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9C9-40D3-AB4E-61BC6A1D1A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EXPORTACION!$E$26:$E$29</c:f>
              <c:strCache>
                <c:ptCount val="4"/>
                <c:pt idx="0">
                  <c:v>Estados Unidos</c:v>
                </c:pt>
                <c:pt idx="1">
                  <c:v>Corea Del Sur</c:v>
                </c:pt>
                <c:pt idx="2">
                  <c:v>España</c:v>
                </c:pt>
                <c:pt idx="3">
                  <c:v>Otros</c:v>
                </c:pt>
              </c:strCache>
            </c:strRef>
          </c:cat>
          <c:val>
            <c:numRef>
              <c:f>EXPORTACION!$F$26:$F$29</c:f>
              <c:numCache>
                <c:formatCode>0%</c:formatCode>
                <c:ptCount val="4"/>
                <c:pt idx="0">
                  <c:v>0.33585033101490402</c:v>
                </c:pt>
                <c:pt idx="1">
                  <c:v>0.33052193556058818</c:v>
                </c:pt>
                <c:pt idx="2">
                  <c:v>7.762136009805265E-2</c:v>
                </c:pt>
                <c:pt idx="3">
                  <c:v>0.25600637332645515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0-4092-B564-6BB5E2E5EA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413893822036756"/>
          <c:y val="0.12112547027833091"/>
          <c:w val="0.44825082444624631"/>
          <c:h val="0.7677271920993888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09-4B53-9A50-1407B1BA41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C09-4B53-9A50-1407B1BA41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09-4B53-9A50-1407B1BA41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85-485D-A8ED-132C6FE63A0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F85-485D-A8ED-132C6FE63A0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E.E.U.U.</a:t>
                    </a:r>
                    <a:endParaRPr lang="en-US" baseline="0"/>
                  </a:p>
                  <a:p>
                    <a:fld id="{7DD832BB-DDFA-46D4-B221-B86963A315DB}" type="VALUE">
                      <a:rPr lang="en-US"/>
                      <a:pPr/>
                      <a:t>[VALOR]</a:t>
                    </a:fld>
                    <a:endParaRPr lang="es-PE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C09-4B53-9A50-1407B1BA41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EXPORTACION!$N$30:$N$34</c:f>
              <c:strCache>
                <c:ptCount val="5"/>
                <c:pt idx="0">
                  <c:v>ESTADOS UNIDOS</c:v>
                </c:pt>
                <c:pt idx="1">
                  <c:v>COREA DEL SUR</c:v>
                </c:pt>
                <c:pt idx="2">
                  <c:v>CANADA</c:v>
                </c:pt>
                <c:pt idx="3">
                  <c:v>ESPAÑA</c:v>
                </c:pt>
                <c:pt idx="4">
                  <c:v>OTROS</c:v>
                </c:pt>
              </c:strCache>
            </c:strRef>
          </c:cat>
          <c:val>
            <c:numRef>
              <c:f>EXPORTACION!$P$30:$P$34</c:f>
              <c:numCache>
                <c:formatCode>0%</c:formatCode>
                <c:ptCount val="5"/>
                <c:pt idx="0">
                  <c:v>0.37781848235369664</c:v>
                </c:pt>
                <c:pt idx="1">
                  <c:v>0.30896745561034911</c:v>
                </c:pt>
                <c:pt idx="2">
                  <c:v>8.6170896614564396E-2</c:v>
                </c:pt>
                <c:pt idx="3">
                  <c:v>6.726340882415259E-2</c:v>
                </c:pt>
                <c:pt idx="4">
                  <c:v>0.15977975659723714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9-4B53-9A50-1407B1BA4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6C-4888-B16B-F9877EF5C24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6C-4888-B16B-F9877EF5C24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76C-4888-B16B-F9877EF5C2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EXPORTACIONES!$B$7:$B$15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7">
                  <c:v>Ene-Nov 2019</c:v>
                </c:pt>
                <c:pt idx="8">
                  <c:v> Ene-Nov 2020* </c:v>
                </c:pt>
              </c:strCache>
            </c:strRef>
          </c:cat>
          <c:val>
            <c:numRef>
              <c:f>EXPORTACIONES!$C$7:$C$15</c:f>
              <c:numCache>
                <c:formatCode>_-* #,##0.0_-;\-* #,##0.0_-;_-* "-"??_-;_-@_-</c:formatCode>
                <c:ptCount val="9"/>
                <c:pt idx="0">
                  <c:v>125.11363197000001</c:v>
                </c:pt>
                <c:pt idx="1">
                  <c:v>80.980322479999984</c:v>
                </c:pt>
                <c:pt idx="2">
                  <c:v>77.300482829999993</c:v>
                </c:pt>
                <c:pt idx="3">
                  <c:v>54.011532370000005</c:v>
                </c:pt>
                <c:pt idx="4">
                  <c:v>74.036756979999993</c:v>
                </c:pt>
                <c:pt idx="5">
                  <c:v>88.376455519999979</c:v>
                </c:pt>
                <c:pt idx="7">
                  <c:v>79.223662750000003</c:v>
                </c:pt>
                <c:pt idx="8">
                  <c:v>60.525892409999997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6C-4888-B16B-F9877EF5C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6"/>
        <c:overlap val="-27"/>
        <c:axId val="207690680"/>
        <c:axId val="207691072"/>
      </c:barChart>
      <c:catAx>
        <c:axId val="207690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7691072"/>
        <c:crosses val="autoZero"/>
        <c:auto val="1"/>
        <c:lblAlgn val="ctr"/>
        <c:lblOffset val="100"/>
        <c:noMultiLvlLbl val="0"/>
      </c:catAx>
      <c:valAx>
        <c:axId val="207691072"/>
        <c:scaling>
          <c:orientation val="minMax"/>
        </c:scaling>
        <c:delete val="1"/>
        <c:axPos val="l"/>
        <c:numFmt formatCode="_-* #,##0.0_-;\-* #,##0.0_-;_-* &quot;-&quot;??_-;_-@_-" sourceLinked="1"/>
        <c:majorTickMark val="none"/>
        <c:minorTickMark val="none"/>
        <c:tickLblPos val="nextTo"/>
        <c:crossAx val="207690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194595</xdr:colOff>
      <xdr:row>30</xdr:row>
      <xdr:rowOff>28576</xdr:rowOff>
    </xdr:from>
    <xdr:to>
      <xdr:col>12</xdr:col>
      <xdr:colOff>695325</xdr:colOff>
      <xdr:row>32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19</xdr:col>
      <xdr:colOff>545945</xdr:colOff>
      <xdr:row>28</xdr:row>
      <xdr:rowOff>23232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604238" y="57382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 sz="1100"/>
        </a:p>
      </xdr:txBody>
    </xdr:sp>
    <xdr:clientData/>
  </xdr:oneCellAnchor>
  <xdr:oneCellAnchor>
    <xdr:from>
      <xdr:col>15</xdr:col>
      <xdr:colOff>476250</xdr:colOff>
      <xdr:row>29</xdr:row>
      <xdr:rowOff>104775</xdr:rowOff>
    </xdr:from>
    <xdr:ext cx="778263" cy="852372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448675" y="6257925"/>
          <a:ext cx="778263" cy="8523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PE" sz="1100" b="1"/>
        </a:p>
      </xdr:txBody>
    </xdr:sp>
    <xdr:clientData/>
  </xdr:oneCellAnchor>
  <xdr:twoCellAnchor>
    <xdr:from>
      <xdr:col>5</xdr:col>
      <xdr:colOff>0</xdr:colOff>
      <xdr:row>23</xdr:row>
      <xdr:rowOff>76200</xdr:rowOff>
    </xdr:from>
    <xdr:to>
      <xdr:col>12</xdr:col>
      <xdr:colOff>666750</xdr:colOff>
      <xdr:row>32</xdr:row>
      <xdr:rowOff>142876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EDF357C4-3A4E-402E-A372-A45AD6D7D6AB}"/>
            </a:ext>
          </a:extLst>
        </xdr:cNvPr>
        <xdr:cNvGrpSpPr/>
      </xdr:nvGrpSpPr>
      <xdr:grpSpPr>
        <a:xfrm>
          <a:off x="4198620" y="4747260"/>
          <a:ext cx="2137410" cy="1758316"/>
          <a:chOff x="4076700" y="4752975"/>
          <a:chExt cx="2095500" cy="1828801"/>
        </a:xfrm>
      </xdr:grpSpPr>
      <xdr:graphicFrame macro="">
        <xdr:nvGraphicFramePr>
          <xdr:cNvPr id="7" name="Gráfico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GraphicFramePr>
            <a:graphicFrameLocks/>
          </xdr:cNvGraphicFramePr>
        </xdr:nvGraphicFramePr>
        <xdr:xfrm>
          <a:off x="4076700" y="4752975"/>
          <a:ext cx="2095500" cy="18288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7EC14B9B-BBFD-4F90-9FCD-0B6B25F9F7DD}"/>
              </a:ext>
            </a:extLst>
          </xdr:cNvPr>
          <xdr:cNvSpPr txBox="1"/>
        </xdr:nvSpPr>
        <xdr:spPr>
          <a:xfrm>
            <a:off x="4895850" y="5514975"/>
            <a:ext cx="571500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PE" sz="1050" b="1"/>
              <a:t>2025*</a:t>
            </a:r>
          </a:p>
        </xdr:txBody>
      </xdr:sp>
    </xdr:grpSp>
    <xdr:clientData/>
  </xdr:twoCellAnchor>
  <xdr:twoCellAnchor>
    <xdr:from>
      <xdr:col>13</xdr:col>
      <xdr:colOff>85725</xdr:colOff>
      <xdr:row>4</xdr:row>
      <xdr:rowOff>133349</xdr:rowOff>
    </xdr:from>
    <xdr:to>
      <xdr:col>19</xdr:col>
      <xdr:colOff>495301</xdr:colOff>
      <xdr:row>16</xdr:row>
      <xdr:rowOff>47625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19051</xdr:colOff>
      <xdr:row>6</xdr:row>
      <xdr:rowOff>127318</xdr:rowOff>
    </xdr:from>
    <xdr:to>
      <xdr:col>19</xdr:col>
      <xdr:colOff>238125</xdr:colOff>
      <xdr:row>9</xdr:row>
      <xdr:rowOff>39341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B1A4429E-1A6B-4260-B4AB-1EEC248A0D30}"/>
            </a:ext>
          </a:extLst>
        </xdr:cNvPr>
        <xdr:cNvGrpSpPr/>
      </xdr:nvGrpSpPr>
      <xdr:grpSpPr>
        <a:xfrm>
          <a:off x="10626091" y="1537018"/>
          <a:ext cx="1003934" cy="567343"/>
          <a:chOff x="14321902" y="1641793"/>
          <a:chExt cx="1362074" cy="578773"/>
        </a:xfrm>
      </xdr:grpSpPr>
      <xdr:grpSp>
        <xdr:nvGrpSpPr>
          <xdr:cNvPr id="11" name="Grupo 10">
            <a:extLst>
              <a:ext uri="{FF2B5EF4-FFF2-40B4-BE49-F238E27FC236}">
                <a16:creationId xmlns:a16="http://schemas.microsoft.com/office/drawing/2014/main" id="{0583A582-5BD3-4B51-9185-2A77D2EE5D04}"/>
              </a:ext>
            </a:extLst>
          </xdr:cNvPr>
          <xdr:cNvGrpSpPr/>
        </xdr:nvGrpSpPr>
        <xdr:grpSpPr>
          <a:xfrm>
            <a:off x="14321902" y="1641793"/>
            <a:ext cx="1362074" cy="578773"/>
            <a:chOff x="4931779" y="6176114"/>
            <a:chExt cx="888891" cy="578773"/>
          </a:xfrm>
        </xdr:grpSpPr>
        <xdr:sp macro="" textlink="">
          <xdr:nvSpPr>
            <xdr:cNvPr id="12" name="CuadroTexto 69">
              <a:extLst>
                <a:ext uri="{FF2B5EF4-FFF2-40B4-BE49-F238E27FC236}">
                  <a16:creationId xmlns:a16="http://schemas.microsoft.com/office/drawing/2014/main" id="{C148A588-3BBA-4CC2-A488-CC2DF5B2D495}"/>
                </a:ext>
              </a:extLst>
            </xdr:cNvPr>
            <xdr:cNvSpPr txBox="1"/>
          </xdr:nvSpPr>
          <xdr:spPr>
            <a:xfrm>
              <a:off x="4931779" y="6176114"/>
              <a:ext cx="888891" cy="379253"/>
            </a:xfrm>
            <a:prstGeom prst="roundRect">
              <a:avLst/>
            </a:prstGeom>
            <a:solidFill>
              <a:schemeClr val="bg1">
                <a:lumMod val="95000"/>
              </a:schemeClr>
            </a:solidFill>
          </xdr:spPr>
          <xdr:txBody>
            <a:bodyPr wrap="square" rtlCol="0" anchor="ctr">
              <a:spAutoFit/>
            </a:bodyPr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PE" sz="800" b="1" u="sng">
                  <a:solidFill>
                    <a:srgbClr val="0070C0"/>
                  </a:solidFill>
                </a:rPr>
                <a:t>Var.% 25/24</a:t>
              </a:r>
            </a:p>
            <a:p>
              <a:pPr algn="ctr"/>
              <a:r>
                <a:rPr lang="es-PE" sz="800" b="1"/>
                <a:t>  +17.5%</a:t>
              </a:r>
            </a:p>
          </xdr:txBody>
        </xdr:sp>
        <xdr:sp macro="" textlink="">
          <xdr:nvSpPr>
            <xdr:cNvPr id="13" name="Flecha abajo 18">
              <a:extLst>
                <a:ext uri="{FF2B5EF4-FFF2-40B4-BE49-F238E27FC236}">
                  <a16:creationId xmlns:a16="http://schemas.microsoft.com/office/drawing/2014/main" id="{FBAE7D16-0601-48D9-8D71-A5D9030324A4}"/>
                </a:ext>
              </a:extLst>
            </xdr:cNvPr>
            <xdr:cNvSpPr/>
          </xdr:nvSpPr>
          <xdr:spPr>
            <a:xfrm>
              <a:off x="5245956" y="6544096"/>
              <a:ext cx="277795" cy="210791"/>
            </a:xfrm>
            <a:prstGeom prst="downArrow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 sz="900"/>
            </a:p>
          </xdr:txBody>
        </xdr:sp>
      </xdr:grpSp>
      <xdr:sp macro="" textlink="">
        <xdr:nvSpPr>
          <xdr:cNvPr id="15" name="Triángulo isósceles 14">
            <a:extLst>
              <a:ext uri="{FF2B5EF4-FFF2-40B4-BE49-F238E27FC236}">
                <a16:creationId xmlns:a16="http://schemas.microsoft.com/office/drawing/2014/main" id="{772A6974-9771-4D28-A454-ACA058287254}"/>
              </a:ext>
            </a:extLst>
          </xdr:cNvPr>
          <xdr:cNvSpPr/>
        </xdr:nvSpPr>
        <xdr:spPr>
          <a:xfrm flipH="1">
            <a:off x="14600808" y="1847851"/>
            <a:ext cx="131038" cy="95250"/>
          </a:xfrm>
          <a:prstGeom prst="triangle">
            <a:avLst/>
          </a:prstGeom>
          <a:solidFill>
            <a:srgbClr val="00B0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 sz="1100"/>
          </a:p>
        </xdr:txBody>
      </xdr:sp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0.72897</cdr:x>
      <cdr:y>0.05561</cdr:y>
    </cdr:from>
    <cdr:to>
      <cdr:x>0.72897</cdr:x>
      <cdr:y>0.96256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FF21F8F8-BECD-4A1D-93DE-152C3872C58A}"/>
            </a:ext>
          </a:extLst>
        </cdr:cNvPr>
        <cdr:cNvCxnSpPr/>
      </cdr:nvCxnSpPr>
      <cdr:spPr>
        <a:xfrm xmlns:a="http://schemas.openxmlformats.org/drawingml/2006/main">
          <a:off x="3496605" y="113181"/>
          <a:ext cx="0" cy="184573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972346</xdr:colOff>
      <xdr:row>4</xdr:row>
      <xdr:rowOff>19049</xdr:rowOff>
    </xdr:from>
    <xdr:to>
      <xdr:col>10</xdr:col>
      <xdr:colOff>624288</xdr:colOff>
      <xdr:row>19</xdr:row>
      <xdr:rowOff>19049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9987A67-671B-4189-B110-0297C4318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189436</xdr:colOff>
      <xdr:row>7</xdr:row>
      <xdr:rowOff>47625</xdr:rowOff>
    </xdr:from>
    <xdr:to>
      <xdr:col>10</xdr:col>
      <xdr:colOff>295275</xdr:colOff>
      <xdr:row>9</xdr:row>
      <xdr:rowOff>180975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1F8234E3-D17B-4CDE-AD06-41EA8DCB1AE9}"/>
            </a:ext>
          </a:extLst>
        </xdr:cNvPr>
        <xdr:cNvGrpSpPr/>
      </xdr:nvGrpSpPr>
      <xdr:grpSpPr>
        <a:xfrm>
          <a:off x="7276036" y="1518285"/>
          <a:ext cx="890699" cy="499110"/>
          <a:chOff x="14335124" y="1727103"/>
          <a:chExt cx="1791776" cy="502146"/>
        </a:xfrm>
      </xdr:grpSpPr>
      <xdr:grpSp>
        <xdr:nvGrpSpPr>
          <xdr:cNvPr id="13" name="Grupo 12">
            <a:extLst>
              <a:ext uri="{FF2B5EF4-FFF2-40B4-BE49-F238E27FC236}">
                <a16:creationId xmlns:a16="http://schemas.microsoft.com/office/drawing/2014/main" id="{FC5DC37D-73FC-4155-9090-8D4CF8EA56C1}"/>
              </a:ext>
            </a:extLst>
          </xdr:cNvPr>
          <xdr:cNvGrpSpPr/>
        </xdr:nvGrpSpPr>
        <xdr:grpSpPr>
          <a:xfrm>
            <a:off x="14335124" y="1727103"/>
            <a:ext cx="1791776" cy="502146"/>
            <a:chOff x="4940408" y="6261424"/>
            <a:chExt cx="1169315" cy="502146"/>
          </a:xfrm>
        </xdr:grpSpPr>
        <xdr:sp macro="" textlink="">
          <xdr:nvSpPr>
            <xdr:cNvPr id="15" name="CuadroTexto 69">
              <a:extLst>
                <a:ext uri="{FF2B5EF4-FFF2-40B4-BE49-F238E27FC236}">
                  <a16:creationId xmlns:a16="http://schemas.microsoft.com/office/drawing/2014/main" id="{55CCA679-5A11-405A-806E-B2322F98DBE7}"/>
                </a:ext>
              </a:extLst>
            </xdr:cNvPr>
            <xdr:cNvSpPr txBox="1"/>
          </xdr:nvSpPr>
          <xdr:spPr>
            <a:xfrm>
              <a:off x="4940408" y="6261424"/>
              <a:ext cx="1169315" cy="353692"/>
            </a:xfrm>
            <a:prstGeom prst="roundRect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txBody>
            <a:bodyPr wrap="square" rtlCol="0" anchor="ctr">
              <a:noAutofit/>
            </a:bodyPr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PE" sz="800" b="1" u="sng">
                  <a:solidFill>
                    <a:srgbClr val="0070C0"/>
                  </a:solidFill>
                </a:rPr>
                <a:t>Var. % 25/24</a:t>
              </a:r>
              <a:r>
                <a:rPr lang="es-PE" sz="800" b="1" u="sng" baseline="0">
                  <a:solidFill>
                    <a:srgbClr val="0070C0"/>
                  </a:solidFill>
                </a:rPr>
                <a:t> </a:t>
              </a:r>
            </a:p>
            <a:p>
              <a:pPr algn="ctr"/>
              <a:r>
                <a:rPr lang="es-PE" sz="800" b="1"/>
                <a:t> 12.1%</a:t>
              </a:r>
            </a:p>
          </xdr:txBody>
        </xdr:sp>
        <xdr:sp macro="" textlink="">
          <xdr:nvSpPr>
            <xdr:cNvPr id="16" name="Flecha abajo 18">
              <a:extLst>
                <a:ext uri="{FF2B5EF4-FFF2-40B4-BE49-F238E27FC236}">
                  <a16:creationId xmlns:a16="http://schemas.microsoft.com/office/drawing/2014/main" id="{B1558855-9B3D-4121-9386-6F4BF3CCB944}"/>
                </a:ext>
              </a:extLst>
            </xdr:cNvPr>
            <xdr:cNvSpPr/>
          </xdr:nvSpPr>
          <xdr:spPr>
            <a:xfrm>
              <a:off x="5385273" y="6601246"/>
              <a:ext cx="277795" cy="162324"/>
            </a:xfrm>
            <a:prstGeom prst="downArrow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 sz="900"/>
            </a:p>
          </xdr:txBody>
        </xdr:sp>
      </xdr:grpSp>
      <xdr:sp macro="" textlink="">
        <xdr:nvSpPr>
          <xdr:cNvPr id="14" name="Triángulo isósceles 13">
            <a:extLst>
              <a:ext uri="{FF2B5EF4-FFF2-40B4-BE49-F238E27FC236}">
                <a16:creationId xmlns:a16="http://schemas.microsoft.com/office/drawing/2014/main" id="{C340B0AA-7907-4840-9AB7-2C1180B6EAA0}"/>
              </a:ext>
            </a:extLst>
          </xdr:cNvPr>
          <xdr:cNvSpPr/>
        </xdr:nvSpPr>
        <xdr:spPr>
          <a:xfrm>
            <a:off x="14829601" y="1939877"/>
            <a:ext cx="131374" cy="51066"/>
          </a:xfrm>
          <a:prstGeom prst="triangle">
            <a:avLst/>
          </a:prstGeom>
          <a:solidFill>
            <a:srgbClr val="00AA4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687914</xdr:colOff>
      <xdr:row>3</xdr:row>
      <xdr:rowOff>128059</xdr:rowOff>
    </xdr:from>
    <xdr:to>
      <xdr:col>13</xdr:col>
      <xdr:colOff>549406</xdr:colOff>
      <xdr:row>18</xdr:row>
      <xdr:rowOff>68792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7D791706-D719-4B60-AA3E-F8C74D740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111127</xdr:colOff>
      <xdr:row>5</xdr:row>
      <xdr:rowOff>115678</xdr:rowOff>
    </xdr:from>
    <xdr:to>
      <xdr:col>13</xdr:col>
      <xdr:colOff>330201</xdr:colOff>
      <xdr:row>8</xdr:row>
      <xdr:rowOff>147294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0EE67058-D9A0-491C-BD31-24675B0F57D2}"/>
            </a:ext>
          </a:extLst>
        </xdr:cNvPr>
        <xdr:cNvGrpSpPr/>
      </xdr:nvGrpSpPr>
      <xdr:grpSpPr>
        <a:xfrm>
          <a:off x="9695394" y="1233278"/>
          <a:ext cx="1006474" cy="590416"/>
          <a:chOff x="14335126" y="1632268"/>
          <a:chExt cx="1362074" cy="603116"/>
        </a:xfrm>
      </xdr:grpSpPr>
      <xdr:grpSp>
        <xdr:nvGrpSpPr>
          <xdr:cNvPr id="12" name="Grupo 11">
            <a:extLst>
              <a:ext uri="{FF2B5EF4-FFF2-40B4-BE49-F238E27FC236}">
                <a16:creationId xmlns:a16="http://schemas.microsoft.com/office/drawing/2014/main" id="{D9DF83D8-96AD-497B-9124-AD000A255227}"/>
              </a:ext>
            </a:extLst>
          </xdr:cNvPr>
          <xdr:cNvGrpSpPr/>
        </xdr:nvGrpSpPr>
        <xdr:grpSpPr>
          <a:xfrm>
            <a:off x="14335126" y="1632268"/>
            <a:ext cx="1362074" cy="603116"/>
            <a:chOff x="4940409" y="6166589"/>
            <a:chExt cx="888891" cy="603116"/>
          </a:xfrm>
        </xdr:grpSpPr>
        <xdr:sp macro="" textlink="">
          <xdr:nvSpPr>
            <xdr:cNvPr id="14" name="CuadroTexto 69">
              <a:extLst>
                <a:ext uri="{FF2B5EF4-FFF2-40B4-BE49-F238E27FC236}">
                  <a16:creationId xmlns:a16="http://schemas.microsoft.com/office/drawing/2014/main" id="{109ED8F0-7731-4F04-A520-E0F510FAFBA9}"/>
                </a:ext>
              </a:extLst>
            </xdr:cNvPr>
            <xdr:cNvSpPr txBox="1"/>
          </xdr:nvSpPr>
          <xdr:spPr>
            <a:xfrm>
              <a:off x="4940409" y="6166589"/>
              <a:ext cx="888891" cy="379253"/>
            </a:xfrm>
            <a:prstGeom prst="roundRect">
              <a:avLst/>
            </a:prstGeom>
            <a:solidFill>
              <a:schemeClr val="bg1">
                <a:lumMod val="95000"/>
              </a:schemeClr>
            </a:solidFill>
          </xdr:spPr>
          <xdr:txBody>
            <a:bodyPr wrap="square" rtlCol="0" anchor="ctr">
              <a:spAutoFit/>
            </a:bodyPr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PE" sz="800" b="1" u="sng">
                  <a:solidFill>
                    <a:srgbClr val="0070C0"/>
                  </a:solidFill>
                </a:rPr>
                <a:t>Var. % 25/24</a:t>
              </a:r>
            </a:p>
            <a:p>
              <a:pPr algn="ctr"/>
              <a:r>
                <a:rPr lang="es-PE" sz="800" b="1"/>
                <a:t>-14.8%</a:t>
              </a:r>
            </a:p>
          </xdr:txBody>
        </xdr:sp>
        <xdr:sp macro="" textlink="">
          <xdr:nvSpPr>
            <xdr:cNvPr id="15" name="Flecha abajo 18">
              <a:extLst>
                <a:ext uri="{FF2B5EF4-FFF2-40B4-BE49-F238E27FC236}">
                  <a16:creationId xmlns:a16="http://schemas.microsoft.com/office/drawing/2014/main" id="{1A77655E-23E2-40B8-A906-351624213D14}"/>
                </a:ext>
              </a:extLst>
            </xdr:cNvPr>
            <xdr:cNvSpPr/>
          </xdr:nvSpPr>
          <xdr:spPr>
            <a:xfrm>
              <a:off x="5245956" y="6558914"/>
              <a:ext cx="277795" cy="210791"/>
            </a:xfrm>
            <a:prstGeom prst="downArrow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 sz="900"/>
            </a:p>
          </xdr:txBody>
        </xdr:sp>
      </xdr:grpSp>
      <xdr:sp macro="" textlink="">
        <xdr:nvSpPr>
          <xdr:cNvPr id="13" name="Triángulo isósceles 12">
            <a:extLst>
              <a:ext uri="{FF2B5EF4-FFF2-40B4-BE49-F238E27FC236}">
                <a16:creationId xmlns:a16="http://schemas.microsoft.com/office/drawing/2014/main" id="{5FB89AAF-042C-4B3F-8992-F6F99ADBA945}"/>
              </a:ext>
            </a:extLst>
          </xdr:cNvPr>
          <xdr:cNvSpPr/>
        </xdr:nvSpPr>
        <xdr:spPr>
          <a:xfrm flipH="1" flipV="1">
            <a:off x="14600806" y="1875371"/>
            <a:ext cx="182464" cy="64556"/>
          </a:xfrm>
          <a:prstGeom prst="triangl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69258</xdr:colOff>
      <xdr:row>3</xdr:row>
      <xdr:rowOff>95251</xdr:rowOff>
    </xdr:from>
    <xdr:to>
      <xdr:col>17</xdr:col>
      <xdr:colOff>317498</xdr:colOff>
      <xdr:row>17</xdr:row>
      <xdr:rowOff>179918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19</xdr:col>
      <xdr:colOff>338667</xdr:colOff>
      <xdr:row>18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5589250" y="4370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 sz="1100"/>
        </a:p>
      </xdr:txBody>
    </xdr:sp>
    <xdr:clientData/>
  </xdr:oneCellAnchor>
  <xdr:twoCellAnchor>
    <xdr:from>
      <xdr:col>6</xdr:col>
      <xdr:colOff>699207</xdr:colOff>
      <xdr:row>20</xdr:row>
      <xdr:rowOff>93179</xdr:rowOff>
    </xdr:from>
    <xdr:to>
      <xdr:col>10</xdr:col>
      <xdr:colOff>238125</xdr:colOff>
      <xdr:row>32</xdr:row>
      <xdr:rowOff>82826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12</xdr:col>
      <xdr:colOff>645584</xdr:colOff>
      <xdr:row>31</xdr:row>
      <xdr:rowOff>105833</xdr:rowOff>
    </xdr:from>
    <xdr:ext cx="184731" cy="264560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0562167" y="828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 sz="1100"/>
        </a:p>
      </xdr:txBody>
    </xdr:sp>
    <xdr:clientData/>
  </xdr:oneCellAnchor>
  <xdr:twoCellAnchor>
    <xdr:from>
      <xdr:col>15</xdr:col>
      <xdr:colOff>870366</xdr:colOff>
      <xdr:row>4</xdr:row>
      <xdr:rowOff>219</xdr:rowOff>
    </xdr:from>
    <xdr:to>
      <xdr:col>16</xdr:col>
      <xdr:colOff>1014619</xdr:colOff>
      <xdr:row>7</xdr:row>
      <xdr:rowOff>93165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817A3E9A-6F94-4DD3-B442-9B1CEB2FAE00}"/>
            </a:ext>
          </a:extLst>
        </xdr:cNvPr>
        <xdr:cNvGrpSpPr/>
      </xdr:nvGrpSpPr>
      <xdr:grpSpPr>
        <a:xfrm>
          <a:off x="13178488" y="952719"/>
          <a:ext cx="1198381" cy="624772"/>
          <a:chOff x="5474992" y="7215139"/>
          <a:chExt cx="1257711" cy="821328"/>
        </a:xfrm>
      </xdr:grpSpPr>
      <xdr:sp macro="" textlink="">
        <xdr:nvSpPr>
          <xdr:cNvPr id="14" name="CuadroTexto 102">
            <a:extLst>
              <a:ext uri="{FF2B5EF4-FFF2-40B4-BE49-F238E27FC236}">
                <a16:creationId xmlns:a16="http://schemas.microsoft.com/office/drawing/2014/main" id="{AB1413B3-726B-4382-B920-E6CE450D5AF5}"/>
              </a:ext>
            </a:extLst>
          </xdr:cNvPr>
          <xdr:cNvSpPr txBox="1"/>
        </xdr:nvSpPr>
        <xdr:spPr>
          <a:xfrm>
            <a:off x="5474992" y="7215139"/>
            <a:ext cx="1257711" cy="619678"/>
          </a:xfrm>
          <a:prstGeom prst="roundRect">
            <a:avLst/>
          </a:prstGeom>
          <a:solidFill>
            <a:schemeClr val="bg1">
              <a:lumMod val="95000"/>
            </a:schemeClr>
          </a:solidFill>
        </xdr:spPr>
        <xdr:txBody>
          <a:bodyPr wrap="square" rtlCol="0">
            <a:spAutoFit/>
          </a:bodyPr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800" b="1" u="sng">
                <a:solidFill>
                  <a:srgbClr val="0070C0"/>
                </a:solidFill>
              </a:rPr>
              <a:t>Var. %  25/24</a:t>
            </a:r>
          </a:p>
          <a:p>
            <a:pPr algn="ctr"/>
            <a:r>
              <a:rPr lang="es-PE" sz="800" b="1"/>
              <a:t>  +20.6% (valor)</a:t>
            </a:r>
          </a:p>
          <a:p>
            <a:pPr algn="ctr"/>
            <a:r>
              <a:rPr lang="es-PE" sz="900" b="1"/>
              <a:t>       +9.1</a:t>
            </a:r>
            <a:r>
              <a:rPr lang="es-PE" sz="800" b="1"/>
              <a:t>% (volumen)</a:t>
            </a:r>
          </a:p>
        </xdr:txBody>
      </xdr:sp>
      <xdr:sp macro="" textlink="">
        <xdr:nvSpPr>
          <xdr:cNvPr id="15" name="Triángulo isósceles 14">
            <a:extLst>
              <a:ext uri="{FF2B5EF4-FFF2-40B4-BE49-F238E27FC236}">
                <a16:creationId xmlns:a16="http://schemas.microsoft.com/office/drawing/2014/main" id="{7CE00B91-0A7C-485A-9709-55DCF0CFE5A0}"/>
              </a:ext>
            </a:extLst>
          </xdr:cNvPr>
          <xdr:cNvSpPr/>
        </xdr:nvSpPr>
        <xdr:spPr>
          <a:xfrm rot="10800000" flipH="1" flipV="1">
            <a:off x="5691961" y="7686364"/>
            <a:ext cx="104001" cy="76625"/>
          </a:xfrm>
          <a:prstGeom prst="triangle">
            <a:avLst/>
          </a:prstGeom>
          <a:solidFill>
            <a:srgbClr val="00AA4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 sz="1100"/>
          </a:p>
        </xdr:txBody>
      </xdr:sp>
      <xdr:sp macro="" textlink="">
        <xdr:nvSpPr>
          <xdr:cNvPr id="16" name="Flecha abajo 18">
            <a:extLst>
              <a:ext uri="{FF2B5EF4-FFF2-40B4-BE49-F238E27FC236}">
                <a16:creationId xmlns:a16="http://schemas.microsoft.com/office/drawing/2014/main" id="{F27F3DEA-424B-4707-9953-ADF84DE2228C}"/>
              </a:ext>
            </a:extLst>
          </xdr:cNvPr>
          <xdr:cNvSpPr/>
        </xdr:nvSpPr>
        <xdr:spPr>
          <a:xfrm>
            <a:off x="5946253" y="7790593"/>
            <a:ext cx="387385" cy="245874"/>
          </a:xfrm>
          <a:prstGeom prst="down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/>
          </a:p>
        </xdr:txBody>
      </xdr:sp>
      <xdr:sp macro="" textlink="">
        <xdr:nvSpPr>
          <xdr:cNvPr id="17" name="Triángulo isósceles 16">
            <a:extLst>
              <a:ext uri="{FF2B5EF4-FFF2-40B4-BE49-F238E27FC236}">
                <a16:creationId xmlns:a16="http://schemas.microsoft.com/office/drawing/2014/main" id="{7A389C18-139B-43D3-BF05-5BEF684A39DF}"/>
              </a:ext>
            </a:extLst>
          </xdr:cNvPr>
          <xdr:cNvSpPr/>
        </xdr:nvSpPr>
        <xdr:spPr>
          <a:xfrm flipH="1">
            <a:off x="5702074" y="7508458"/>
            <a:ext cx="80515" cy="71259"/>
          </a:xfrm>
          <a:prstGeom prst="triangle">
            <a:avLst/>
          </a:prstGeom>
          <a:solidFill>
            <a:srgbClr val="00AA4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 sz="1100"/>
          </a:p>
        </xdr:txBody>
      </xdr:sp>
    </xdr:grpSp>
    <xdr:clientData/>
  </xdr:twoCellAnchor>
  <xdr:twoCellAnchor>
    <xdr:from>
      <xdr:col>3</xdr:col>
      <xdr:colOff>317500</xdr:colOff>
      <xdr:row>52</xdr:row>
      <xdr:rowOff>21167</xdr:rowOff>
    </xdr:from>
    <xdr:to>
      <xdr:col>4</xdr:col>
      <xdr:colOff>867833</xdr:colOff>
      <xdr:row>55</xdr:row>
      <xdr:rowOff>11552</xdr:rowOff>
    </xdr:to>
    <xdr:sp macro="" textlink="">
      <xdr:nvSpPr>
        <xdr:cNvPr id="18" name="CuadroTexto 15">
          <a:extLst>
            <a:ext uri="{FF2B5EF4-FFF2-40B4-BE49-F238E27FC236}">
              <a16:creationId xmlns:a16="http://schemas.microsoft.com/office/drawing/2014/main" id="{0C9E005F-9AC8-413E-92B3-C25CD68222A0}"/>
            </a:ext>
          </a:extLst>
        </xdr:cNvPr>
        <xdr:cNvSpPr txBox="1"/>
      </xdr:nvSpPr>
      <xdr:spPr>
        <a:xfrm>
          <a:off x="2391833" y="8456084"/>
          <a:ext cx="1513417" cy="561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Paita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Callao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s-MX" sz="1000" kern="1200">
              <a:solidFill>
                <a:schemeClr val="tx1"/>
              </a:solidFill>
              <a:effectLst/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Aérea</a:t>
          </a:r>
          <a:r>
            <a:rPr lang="es-MX" sz="1000" kern="1200" baseline="0">
              <a:solidFill>
                <a:schemeClr val="tx1"/>
              </a:solidFill>
              <a:effectLst/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 y Postal Ex-IAAC</a:t>
          </a:r>
          <a:endParaRPr lang="es-PE" sz="1000">
            <a:effectLst/>
            <a:latin typeface="Calibri Light" panose="020F0302020204030204" pitchFamily="34" charset="0"/>
            <a:ea typeface="Calibri Light" panose="020F0302020204030204" pitchFamily="34" charset="0"/>
            <a:cs typeface="Calibri Light" panose="020F0302020204030204" pitchFamily="34" charset="0"/>
          </a:endParaRPr>
        </a:p>
      </xdr:txBody>
    </xdr:sp>
    <xdr:clientData/>
  </xdr:twoCellAnchor>
  <xdr:twoCellAnchor>
    <xdr:from>
      <xdr:col>12</xdr:col>
      <xdr:colOff>320950</xdr:colOff>
      <xdr:row>35</xdr:row>
      <xdr:rowOff>0</xdr:rowOff>
    </xdr:from>
    <xdr:to>
      <xdr:col>16</xdr:col>
      <xdr:colOff>424482</xdr:colOff>
      <xdr:row>48</xdr:row>
      <xdr:rowOff>62120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79CF5CD-4E39-4415-9D4E-3A4D6532B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0.42887</cdr:x>
      <cdr:y>0.71391</cdr:y>
    </cdr:from>
    <cdr:to>
      <cdr:x>0.61231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02EDAEF-4859-443F-9F08-B6F0A06DDCB0}"/>
            </a:ext>
          </a:extLst>
        </cdr:cNvPr>
        <cdr:cNvSpPr txBox="1"/>
      </cdr:nvSpPr>
      <cdr:spPr>
        <a:xfrm xmlns:a="http://schemas.openxmlformats.org/drawingml/2006/main">
          <a:off x="2137832" y="288924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E" sz="1100"/>
        </a:p>
      </cdr:txBody>
    </cdr:sp>
  </cdr:relSizeAnchor>
  <cdr:relSizeAnchor xmlns:cdr="http://schemas.openxmlformats.org/drawingml/2006/chartDrawing">
    <cdr:from>
      <cdr:x>0.44798</cdr:x>
      <cdr:y>0.71391</cdr:y>
    </cdr:from>
    <cdr:to>
      <cdr:x>0.63142</cdr:x>
      <cdr:y>1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893A8A57-426F-46D9-8C6E-0724889BA8D5}"/>
            </a:ext>
          </a:extLst>
        </cdr:cNvPr>
        <cdr:cNvSpPr txBox="1"/>
      </cdr:nvSpPr>
      <cdr:spPr>
        <a:xfrm xmlns:a="http://schemas.openxmlformats.org/drawingml/2006/main">
          <a:off x="2233082" y="292099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E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0.72793</cdr:x>
      <cdr:y>0.4418</cdr:y>
    </cdr:from>
    <cdr:to>
      <cdr:x>0.88001</cdr:x>
      <cdr:y>0.85264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376667" y="98333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E" sz="1100"/>
        </a:p>
      </cdr:txBody>
    </cdr:sp>
  </cdr:relSizeAnchor>
  <cdr:relSizeAnchor xmlns:cdr="http://schemas.openxmlformats.org/drawingml/2006/chartDrawing">
    <cdr:from>
      <cdr:x>0.20667</cdr:x>
      <cdr:y>0.41024</cdr:y>
    </cdr:from>
    <cdr:to>
      <cdr:x>0.78256</cdr:x>
      <cdr:y>0.59633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501650" y="1074515"/>
          <a:ext cx="1397812" cy="487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PE" sz="1100" b="1"/>
            <a:t>2025*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0.3909</cdr:x>
      <cdr:y>0.4063</cdr:y>
    </cdr:from>
    <cdr:to>
      <cdr:x>0.61411</cdr:x>
      <cdr:y>0.62572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E2EC2FC4-1472-4C49-AC36-8EC5E64D2244}"/>
            </a:ext>
          </a:extLst>
        </cdr:cNvPr>
        <cdr:cNvSpPr txBox="1"/>
      </cdr:nvSpPr>
      <cdr:spPr>
        <a:xfrm xmlns:a="http://schemas.openxmlformats.org/drawingml/2006/main">
          <a:off x="1740492" y="1083739"/>
          <a:ext cx="993844" cy="585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E" sz="1100" b="1"/>
        </a:p>
      </cdr:txBody>
    </cdr:sp>
  </cdr:relSizeAnchor>
  <cdr:relSizeAnchor xmlns:cdr="http://schemas.openxmlformats.org/drawingml/2006/chartDrawing">
    <cdr:from>
      <cdr:x>0.3919</cdr:x>
      <cdr:y>0.37348</cdr:y>
    </cdr:from>
    <cdr:to>
      <cdr:x>0.59482</cdr:x>
      <cdr:y>0.57684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E8C7795A-B9D8-4076-B820-E57274BFCC07}"/>
            </a:ext>
          </a:extLst>
        </cdr:cNvPr>
        <cdr:cNvSpPr txBox="1"/>
      </cdr:nvSpPr>
      <cdr:spPr>
        <a:xfrm xmlns:a="http://schemas.openxmlformats.org/drawingml/2006/main">
          <a:off x="1517468" y="928026"/>
          <a:ext cx="785730" cy="505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s-PE" sz="1100" b="1"/>
        </a:p>
        <a:p xmlns:a="http://schemas.openxmlformats.org/drawingml/2006/main">
          <a:pPr algn="ctr"/>
          <a:r>
            <a:rPr lang="es-PE" sz="1100" b="1"/>
            <a:t>  2025*</a:t>
          </a:r>
        </a:p>
        <a:p xmlns:a="http://schemas.openxmlformats.org/drawingml/2006/main">
          <a:pPr algn="ctr"/>
          <a:endParaRPr lang="es-PE" sz="1100" b="1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289891</xdr:colOff>
      <xdr:row>4</xdr:row>
      <xdr:rowOff>33131</xdr:rowOff>
    </xdr:from>
    <xdr:to>
      <xdr:col>13</xdr:col>
      <xdr:colOff>415109</xdr:colOff>
      <xdr:row>14</xdr:row>
      <xdr:rowOff>162413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397565</xdr:colOff>
      <xdr:row>20</xdr:row>
      <xdr:rowOff>49696</xdr:rowOff>
    </xdr:from>
    <xdr:to>
      <xdr:col>13</xdr:col>
      <xdr:colOff>522783</xdr:colOff>
      <xdr:row>30</xdr:row>
      <xdr:rowOff>80424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41413</xdr:colOff>
      <xdr:row>40</xdr:row>
      <xdr:rowOff>33131</xdr:rowOff>
    </xdr:from>
    <xdr:to>
      <xdr:col>13</xdr:col>
      <xdr:colOff>147931</xdr:colOff>
      <xdr:row>50</xdr:row>
      <xdr:rowOff>56845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695740</xdr:colOff>
      <xdr:row>58</xdr:row>
      <xdr:rowOff>24848</xdr:rowOff>
    </xdr:from>
    <xdr:to>
      <xdr:col>13</xdr:col>
      <xdr:colOff>744587</xdr:colOff>
      <xdr:row>71</xdr:row>
      <xdr:rowOff>140805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80</xdr:row>
      <xdr:rowOff>0</xdr:rowOff>
    </xdr:from>
    <xdr:to>
      <xdr:col>10</xdr:col>
      <xdr:colOff>561337</xdr:colOff>
      <xdr:row>101</xdr:row>
      <xdr:rowOff>76200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0.7151</cdr:x>
      <cdr:y>0.05871</cdr:y>
    </cdr:from>
    <cdr:to>
      <cdr:x>0.7151</cdr:x>
      <cdr:y>0.92042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id="{0EA7B4A0-261B-49F3-8C72-A67DD4F9ADD9}"/>
            </a:ext>
          </a:extLst>
        </cdr:cNvPr>
        <cdr:cNvCxnSpPr/>
      </cdr:nvCxnSpPr>
      <cdr:spPr>
        <a:xfrm xmlns:a="http://schemas.openxmlformats.org/drawingml/2006/main">
          <a:off x="3430037" y="125751"/>
          <a:ext cx="0" cy="184574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showGridLines="0" topLeftCell="A7" zoomScaleNormal="100" workbookViewId="0">
      <selection activeCell="E23" sqref="E23"/>
    </sheetView>
  </sheetViews>
  <sheetFormatPr baseColWidth="10" defaultColWidth="11.44140625" defaultRowHeight="14.4" x14ac:dyDescent="0.3"/>
  <cols>
    <col min="1" max="1" width="3.5546875" style="76" customWidth="1"/>
    <col min="2" max="2" width="15.5546875" style="76" customWidth="1"/>
    <col min="3" max="3" width="14.33203125" style="76" customWidth="1"/>
    <col min="4" max="4" width="15.88671875" style="76" customWidth="1"/>
    <col min="5" max="5" width="11.88671875" style="76" customWidth="1"/>
    <col min="6" max="6" width="11.44140625" style="76"/>
    <col min="7" max="7" width="10" style="76" customWidth="1"/>
    <col min="8" max="12" width="0" style="76" hidden="1" customWidth="1"/>
    <col min="13" max="16" width="11.44140625" style="76"/>
    <col min="17" max="17" width="13.5546875" style="76" customWidth="1"/>
    <col min="18" max="18" width="12.6640625" style="76" customWidth="1"/>
    <col min="19" max="16384" width="11.44140625" style="76"/>
  </cols>
  <sheetData>
    <row r="1" spans="1:15" s="56" customFormat="1" ht="31.5" customHeight="1" x14ac:dyDescent="0.3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</row>
    <row r="3" spans="1:15" ht="18" x14ac:dyDescent="0.3">
      <c r="A3" s="77"/>
      <c r="B3" s="78" t="s">
        <v>1</v>
      </c>
      <c r="D3" s="79"/>
    </row>
    <row r="4" spans="1:15" x14ac:dyDescent="0.3">
      <c r="D4" s="79"/>
    </row>
    <row r="5" spans="1:15" x14ac:dyDescent="0.3">
      <c r="D5" s="79"/>
    </row>
    <row r="6" spans="1:15" ht="18.75" customHeight="1" x14ac:dyDescent="0.3">
      <c r="B6" s="121" t="s">
        <v>2</v>
      </c>
      <c r="C6" s="121" t="s">
        <v>3</v>
      </c>
      <c r="D6" s="122"/>
      <c r="E6" s="121" t="s">
        <v>4</v>
      </c>
    </row>
    <row r="7" spans="1:15" ht="18.75" customHeight="1" x14ac:dyDescent="0.3">
      <c r="B7" s="6">
        <v>2013</v>
      </c>
      <c r="C7" s="123">
        <v>17882.972290000002</v>
      </c>
      <c r="D7" s="124">
        <f t="shared" ref="D7:D14" si="0">C7</f>
        <v>17882.972290000002</v>
      </c>
      <c r="E7" s="121"/>
    </row>
    <row r="8" spans="1:15" ht="18.75" customHeight="1" x14ac:dyDescent="0.3">
      <c r="B8" s="6">
        <v>2014</v>
      </c>
      <c r="C8" s="125">
        <v>21483.690024999996</v>
      </c>
      <c r="D8" s="124">
        <f t="shared" si="0"/>
        <v>21483.690024999996</v>
      </c>
      <c r="E8" s="126"/>
    </row>
    <row r="9" spans="1:15" x14ac:dyDescent="0.3">
      <c r="B9" s="6">
        <v>2015</v>
      </c>
      <c r="C9" s="125">
        <v>22183.32476</v>
      </c>
      <c r="D9" s="124">
        <f t="shared" si="0"/>
        <v>22183.32476</v>
      </c>
      <c r="E9" s="126"/>
      <c r="F9" s="73"/>
      <c r="G9" s="74"/>
    </row>
    <row r="10" spans="1:15" x14ac:dyDescent="0.3">
      <c r="B10" s="6">
        <v>2016</v>
      </c>
      <c r="C10" s="125">
        <v>20440.549230000001</v>
      </c>
      <c r="D10" s="124">
        <f t="shared" si="0"/>
        <v>20440.549230000001</v>
      </c>
      <c r="E10" s="126"/>
      <c r="F10" s="73"/>
      <c r="G10" s="74"/>
    </row>
    <row r="11" spans="1:15" ht="13.5" customHeight="1" x14ac:dyDescent="0.3">
      <c r="B11" s="6">
        <v>2017</v>
      </c>
      <c r="C11" s="125">
        <v>27491.664909615414</v>
      </c>
      <c r="D11" s="124">
        <f t="shared" si="0"/>
        <v>27491.664909615414</v>
      </c>
      <c r="E11" s="126"/>
      <c r="F11" s="73"/>
      <c r="G11" s="74"/>
    </row>
    <row r="12" spans="1:15" x14ac:dyDescent="0.3">
      <c r="B12" s="6">
        <v>2018</v>
      </c>
      <c r="C12" s="125">
        <v>39153</v>
      </c>
      <c r="D12" s="124">
        <f t="shared" si="0"/>
        <v>39153</v>
      </c>
      <c r="E12" s="126"/>
      <c r="F12" s="73"/>
      <c r="G12" s="74"/>
    </row>
    <row r="13" spans="1:15" x14ac:dyDescent="0.3">
      <c r="B13" s="6">
        <v>2019</v>
      </c>
      <c r="C13" s="125">
        <v>50819.6220091129</v>
      </c>
      <c r="D13" s="124">
        <f t="shared" si="0"/>
        <v>50819.6220091129</v>
      </c>
      <c r="E13" s="181">
        <f t="shared" ref="E13:E19" si="1">(D13-D12)/D12</f>
        <v>0.29797517454889533</v>
      </c>
      <c r="F13" s="73"/>
      <c r="G13" s="74"/>
      <c r="I13" s="81"/>
      <c r="N13" s="75"/>
      <c r="O13" s="74"/>
    </row>
    <row r="14" spans="1:15" x14ac:dyDescent="0.3">
      <c r="B14" s="6">
        <v>2020</v>
      </c>
      <c r="C14" s="127">
        <v>35232.953546822799</v>
      </c>
      <c r="D14" s="124">
        <f t="shared" si="0"/>
        <v>35232.953546822799</v>
      </c>
      <c r="E14" s="181">
        <f t="shared" si="1"/>
        <v>-0.30670571417266984</v>
      </c>
      <c r="F14" s="73"/>
      <c r="G14" s="74"/>
      <c r="N14" s="75"/>
      <c r="O14" s="74"/>
    </row>
    <row r="15" spans="1:15" ht="16.95" customHeight="1" x14ac:dyDescent="0.3">
      <c r="B15" s="6">
        <v>2021</v>
      </c>
      <c r="C15" s="128">
        <v>36482.398480439777</v>
      </c>
      <c r="D15" s="129">
        <f t="shared" ref="D15:D19" si="2">C15</f>
        <v>36482.398480439777</v>
      </c>
      <c r="E15" s="181">
        <f t="shared" si="1"/>
        <v>3.5462395508696981E-2</v>
      </c>
      <c r="F15" s="73"/>
      <c r="G15" s="74"/>
      <c r="N15" s="75"/>
      <c r="O15" s="74"/>
    </row>
    <row r="16" spans="1:15" ht="16.95" customHeight="1" x14ac:dyDescent="0.3">
      <c r="B16" s="6">
        <v>2022</v>
      </c>
      <c r="C16" s="128">
        <v>45183.567111115939</v>
      </c>
      <c r="D16" s="124">
        <f t="shared" si="2"/>
        <v>45183.567111115939</v>
      </c>
      <c r="E16" s="181">
        <f t="shared" si="1"/>
        <v>0.23850319587242427</v>
      </c>
      <c r="F16" s="73"/>
      <c r="G16" s="74"/>
      <c r="N16" s="75"/>
      <c r="O16" s="74"/>
    </row>
    <row r="17" spans="2:15" x14ac:dyDescent="0.3">
      <c r="B17" s="6">
        <v>2023</v>
      </c>
      <c r="C17" s="130">
        <v>42927.429949901409</v>
      </c>
      <c r="D17" s="124">
        <f t="shared" si="2"/>
        <v>42927.429949901409</v>
      </c>
      <c r="E17" s="181">
        <f t="shared" si="1"/>
        <v>-4.9932692469060985E-2</v>
      </c>
      <c r="F17" s="73"/>
      <c r="G17" s="74"/>
      <c r="N17" s="75"/>
      <c r="O17" s="74"/>
    </row>
    <row r="18" spans="2:15" x14ac:dyDescent="0.3">
      <c r="B18" s="6">
        <v>2024</v>
      </c>
      <c r="C18" s="130">
        <v>22645.999601538471</v>
      </c>
      <c r="D18" s="124">
        <f t="shared" si="2"/>
        <v>22645.999601538471</v>
      </c>
      <c r="E18" s="181">
        <f t="shared" si="1"/>
        <v>-0.47245852761351992</v>
      </c>
      <c r="F18" s="73"/>
      <c r="G18" s="74"/>
      <c r="M18" s="76" t="s">
        <v>5</v>
      </c>
      <c r="N18" s="75"/>
      <c r="O18" s="74"/>
    </row>
    <row r="19" spans="2:15" x14ac:dyDescent="0.3">
      <c r="B19" s="6" t="s">
        <v>131</v>
      </c>
      <c r="C19" s="131">
        <v>26598.331724385036</v>
      </c>
      <c r="D19" s="124">
        <f t="shared" si="2"/>
        <v>26598.331724385036</v>
      </c>
      <c r="E19" s="181">
        <f t="shared" si="1"/>
        <v>0.17452672403023714</v>
      </c>
    </row>
    <row r="20" spans="2:15" x14ac:dyDescent="0.3">
      <c r="B20" s="207"/>
      <c r="C20" s="208"/>
      <c r="D20" s="209"/>
      <c r="E20" s="210"/>
    </row>
    <row r="25" spans="2:15" ht="18" x14ac:dyDescent="0.3">
      <c r="B25" s="218" t="s">
        <v>6</v>
      </c>
      <c r="C25" s="218"/>
      <c r="D25" s="218"/>
      <c r="E25" s="83"/>
    </row>
    <row r="26" spans="2:15" x14ac:dyDescent="0.3">
      <c r="C26" s="72" t="s">
        <v>132</v>
      </c>
      <c r="D26" s="79"/>
      <c r="E26" s="83"/>
      <c r="F26" s="84"/>
      <c r="G26" s="84"/>
      <c r="H26" s="84"/>
      <c r="I26" s="84"/>
      <c r="J26" s="84"/>
      <c r="K26" s="84"/>
      <c r="L26" s="84"/>
      <c r="M26" s="84"/>
      <c r="N26" s="84"/>
    </row>
    <row r="27" spans="2:15" x14ac:dyDescent="0.3">
      <c r="B27" s="70"/>
      <c r="C27" s="69" t="s">
        <v>3</v>
      </c>
      <c r="D27" s="69" t="s">
        <v>7</v>
      </c>
      <c r="F27" s="84"/>
      <c r="G27" s="84"/>
      <c r="H27" s="84"/>
      <c r="I27" s="84"/>
      <c r="J27" s="84"/>
      <c r="K27" s="84"/>
      <c r="L27" s="84"/>
      <c r="M27" s="84"/>
      <c r="N27" s="84"/>
    </row>
    <row r="28" spans="2:15" x14ac:dyDescent="0.3">
      <c r="B28" s="85" t="s">
        <v>8</v>
      </c>
      <c r="C28" s="100">
        <v>23435.021850409965</v>
      </c>
      <c r="D28" s="86">
        <f>C28/$C$30</f>
        <v>0.88107111728834531</v>
      </c>
      <c r="F28" s="84"/>
      <c r="G28" s="84"/>
      <c r="H28" s="84"/>
      <c r="I28" s="84"/>
      <c r="J28" s="84"/>
      <c r="K28" s="84"/>
      <c r="L28" s="84"/>
      <c r="M28" s="84"/>
      <c r="N28" s="84"/>
    </row>
    <row r="29" spans="2:15" x14ac:dyDescent="0.3">
      <c r="B29" s="85" t="s">
        <v>9</v>
      </c>
      <c r="C29" s="100">
        <v>3163.3098739750717</v>
      </c>
      <c r="D29" s="86">
        <f>C29/$C$30</f>
        <v>0.11892888271165468</v>
      </c>
      <c r="F29" s="84"/>
      <c r="G29" s="84"/>
      <c r="H29" s="84"/>
      <c r="I29" s="84"/>
      <c r="J29" s="84"/>
      <c r="K29" s="84"/>
      <c r="L29" s="84"/>
      <c r="M29" s="84"/>
      <c r="N29" s="84"/>
    </row>
    <row r="30" spans="2:15" x14ac:dyDescent="0.3">
      <c r="B30" s="71" t="s">
        <v>10</v>
      </c>
      <c r="C30" s="101">
        <f>SUM(C28:C29)</f>
        <v>26598.331724385036</v>
      </c>
      <c r="D30" s="87">
        <f>C30/C30</f>
        <v>1</v>
      </c>
      <c r="F30" s="84"/>
      <c r="G30" s="84"/>
      <c r="H30" s="84"/>
      <c r="I30" s="84"/>
      <c r="J30" s="84"/>
      <c r="K30" s="84"/>
      <c r="L30" s="84"/>
      <c r="M30" s="84"/>
      <c r="N30" s="84"/>
    </row>
    <row r="31" spans="2:15" x14ac:dyDescent="0.3">
      <c r="C31" s="88"/>
      <c r="D31" s="79"/>
      <c r="F31" s="84"/>
      <c r="G31" s="84"/>
      <c r="H31" s="84"/>
      <c r="I31" s="84"/>
      <c r="J31" s="84"/>
      <c r="K31" s="84"/>
      <c r="L31" s="84"/>
      <c r="M31" s="84"/>
      <c r="N31" s="84"/>
    </row>
    <row r="32" spans="2:15" x14ac:dyDescent="0.3">
      <c r="C32" s="89"/>
      <c r="D32" s="79"/>
    </row>
    <row r="33" spans="2:6" x14ac:dyDescent="0.3">
      <c r="B33" s="90"/>
      <c r="C33" s="91"/>
      <c r="D33" s="79"/>
    </row>
    <row r="34" spans="2:6" x14ac:dyDescent="0.3">
      <c r="B34" s="219" t="s">
        <v>11</v>
      </c>
      <c r="C34" s="219"/>
      <c r="D34" s="219"/>
      <c r="E34" s="79"/>
      <c r="F34" s="79"/>
    </row>
    <row r="35" spans="2:6" x14ac:dyDescent="0.3">
      <c r="B35" s="92"/>
      <c r="C35" s="93" t="s">
        <v>133</v>
      </c>
      <c r="D35" s="79"/>
      <c r="E35" s="79"/>
      <c r="F35" s="79"/>
    </row>
    <row r="36" spans="2:6" x14ac:dyDescent="0.3">
      <c r="B36" s="94" t="s">
        <v>12</v>
      </c>
      <c r="C36" s="95" t="s">
        <v>3</v>
      </c>
      <c r="D36" s="69" t="s">
        <v>13</v>
      </c>
    </row>
    <row r="37" spans="2:6" x14ac:dyDescent="0.3">
      <c r="B37" s="98" t="s">
        <v>14</v>
      </c>
      <c r="C37" s="82">
        <v>26598.331724385036</v>
      </c>
      <c r="D37" s="96">
        <f t="shared" ref="D37:D38" si="3">C37/$C$38</f>
        <v>1</v>
      </c>
    </row>
    <row r="38" spans="2:6" x14ac:dyDescent="0.3">
      <c r="B38" s="94" t="s">
        <v>10</v>
      </c>
      <c r="C38" s="99">
        <f>SUM(C37:C37)</f>
        <v>26598.331724385036</v>
      </c>
      <c r="D38" s="97">
        <f t="shared" si="3"/>
        <v>1</v>
      </c>
    </row>
    <row r="39" spans="2:6" x14ac:dyDescent="0.3">
      <c r="D39" s="79"/>
    </row>
    <row r="40" spans="2:6" x14ac:dyDescent="0.3">
      <c r="D40" s="79"/>
    </row>
    <row r="41" spans="2:6" x14ac:dyDescent="0.3">
      <c r="D41" s="79"/>
    </row>
    <row r="42" spans="2:6" x14ac:dyDescent="0.3">
      <c r="D42" s="79"/>
    </row>
    <row r="43" spans="2:6" x14ac:dyDescent="0.3">
      <c r="D43" s="79"/>
    </row>
  </sheetData>
  <mergeCells count="3">
    <mergeCell ref="A1:O1"/>
    <mergeCell ref="B25:D25"/>
    <mergeCell ref="B34:D34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74"/>
  <sheetViews>
    <sheetView showGridLines="0" topLeftCell="A10" zoomScaleNormal="100" workbookViewId="0">
      <selection activeCell="E21" sqref="E21"/>
    </sheetView>
  </sheetViews>
  <sheetFormatPr baseColWidth="10" defaultColWidth="11.44140625" defaultRowHeight="14.4" x14ac:dyDescent="0.3"/>
  <cols>
    <col min="1" max="1" width="2.33203125" style="76" customWidth="1"/>
    <col min="2" max="2" width="12.44140625" style="76" customWidth="1"/>
    <col min="3" max="3" width="9.5546875" style="76" customWidth="1"/>
    <col min="4" max="4" width="7.33203125" style="79" customWidth="1"/>
    <col min="5" max="5" width="15.6640625" style="76" customWidth="1"/>
    <col min="6" max="6" width="17.109375" style="76" customWidth="1"/>
    <col min="7" max="7" width="16" style="76" customWidth="1"/>
    <col min="8" max="10" width="11.44140625" style="76"/>
    <col min="11" max="11" width="27.88671875" style="76" customWidth="1"/>
    <col min="12" max="12" width="14.88671875" style="76" customWidth="1"/>
    <col min="13" max="13" width="13.33203125" style="76" customWidth="1"/>
    <col min="14" max="16384" width="11.44140625" style="76"/>
  </cols>
  <sheetData>
    <row r="2" spans="2:11" ht="21" x14ac:dyDescent="0.3">
      <c r="B2" s="102" t="s">
        <v>15</v>
      </c>
      <c r="D2" s="118"/>
    </row>
    <row r="4" spans="2:11" ht="18.75" customHeight="1" x14ac:dyDescent="0.3">
      <c r="B4" s="132" t="s">
        <v>2</v>
      </c>
      <c r="C4" s="132" t="s">
        <v>3</v>
      </c>
      <c r="D4" s="132" t="s">
        <v>16</v>
      </c>
    </row>
    <row r="5" spans="2:11" ht="18.75" customHeight="1" x14ac:dyDescent="0.3">
      <c r="B5" s="132">
        <v>2013</v>
      </c>
      <c r="C5" s="133">
        <v>10536.883589999998</v>
      </c>
      <c r="D5" s="132"/>
    </row>
    <row r="6" spans="2:11" x14ac:dyDescent="0.3">
      <c r="B6" s="6">
        <v>2014</v>
      </c>
      <c r="C6" s="133">
        <v>14151.788120000001</v>
      </c>
      <c r="D6" s="134"/>
    </row>
    <row r="7" spans="2:11" x14ac:dyDescent="0.3">
      <c r="B7" s="6">
        <v>2015</v>
      </c>
      <c r="C7" s="133">
        <v>12549.010996000001</v>
      </c>
      <c r="D7" s="134"/>
    </row>
    <row r="8" spans="2:11" x14ac:dyDescent="0.3">
      <c r="B8" s="6">
        <v>2016</v>
      </c>
      <c r="C8" s="133">
        <v>15835.288810000002</v>
      </c>
      <c r="D8" s="134"/>
    </row>
    <row r="9" spans="2:11" x14ac:dyDescent="0.3">
      <c r="B9" s="6">
        <v>2017</v>
      </c>
      <c r="C9" s="133">
        <v>22814.994992727268</v>
      </c>
      <c r="D9" s="134"/>
    </row>
    <row r="10" spans="2:11" x14ac:dyDescent="0.3">
      <c r="B10" s="6">
        <v>2018</v>
      </c>
      <c r="C10" s="133">
        <v>27608.584170000006</v>
      </c>
      <c r="D10" s="134"/>
      <c r="K10" s="76" t="s">
        <v>5</v>
      </c>
    </row>
    <row r="11" spans="2:11" x14ac:dyDescent="0.3">
      <c r="B11" s="6">
        <v>2019</v>
      </c>
      <c r="C11" s="133">
        <v>33819.490652740009</v>
      </c>
      <c r="D11" s="181">
        <f t="shared" ref="D11:D17" si="0">(C11-C10)/C10</f>
        <v>0.22496287547729044</v>
      </c>
    </row>
    <row r="12" spans="2:11" x14ac:dyDescent="0.3">
      <c r="B12" s="6">
        <v>2020</v>
      </c>
      <c r="C12" s="133">
        <v>31825.81130006587</v>
      </c>
      <c r="D12" s="181">
        <f t="shared" si="0"/>
        <v>-5.8950602572502474E-2</v>
      </c>
    </row>
    <row r="13" spans="2:11" x14ac:dyDescent="0.3">
      <c r="B13" s="66">
        <v>2021</v>
      </c>
      <c r="C13" s="135">
        <v>30546.111203415741</v>
      </c>
      <c r="D13" s="181">
        <f t="shared" si="0"/>
        <v>-4.0209504310341981E-2</v>
      </c>
    </row>
    <row r="14" spans="2:11" x14ac:dyDescent="0.3">
      <c r="B14" s="6">
        <v>2022</v>
      </c>
      <c r="C14" s="130">
        <v>35613.272879647971</v>
      </c>
      <c r="D14" s="181">
        <f t="shared" si="0"/>
        <v>0.16588565537814212</v>
      </c>
    </row>
    <row r="15" spans="2:11" x14ac:dyDescent="0.3">
      <c r="B15" s="6">
        <v>2023</v>
      </c>
      <c r="C15" s="130">
        <v>31767.42957628566</v>
      </c>
      <c r="D15" s="181">
        <f t="shared" si="0"/>
        <v>-0.10798904431948762</v>
      </c>
    </row>
    <row r="16" spans="2:11" x14ac:dyDescent="0.3">
      <c r="B16" s="6">
        <f>+COSECHA!B18</f>
        <v>2024</v>
      </c>
      <c r="C16" s="130">
        <v>15357.941844301786</v>
      </c>
      <c r="D16" s="181">
        <f t="shared" si="0"/>
        <v>-0.51655069204067849</v>
      </c>
    </row>
    <row r="17" spans="2:15" x14ac:dyDescent="0.3">
      <c r="B17" s="6" t="str">
        <f>+COSECHA!B19</f>
        <v>2025*</v>
      </c>
      <c r="C17" s="130">
        <v>17212.866320778066</v>
      </c>
      <c r="D17" s="181">
        <f t="shared" si="0"/>
        <v>0.12077949606017736</v>
      </c>
    </row>
    <row r="18" spans="2:15" x14ac:dyDescent="0.3">
      <c r="B18" s="211"/>
      <c r="C18" s="135"/>
      <c r="D18" s="210"/>
    </row>
    <row r="19" spans="2:15" x14ac:dyDescent="0.3">
      <c r="C19" s="72"/>
    </row>
    <row r="20" spans="2:15" x14ac:dyDescent="0.3">
      <c r="B20" s="104"/>
      <c r="C20" s="105"/>
      <c r="D20" s="106"/>
    </row>
    <row r="21" spans="2:15" x14ac:dyDescent="0.3">
      <c r="B21" s="104"/>
      <c r="C21" s="105"/>
      <c r="D21" s="106"/>
    </row>
    <row r="22" spans="2:15" ht="18" x14ac:dyDescent="0.3">
      <c r="B22" s="150" t="s">
        <v>17</v>
      </c>
      <c r="C22" s="151"/>
      <c r="D22" s="152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</row>
    <row r="23" spans="2:15" x14ac:dyDescent="0.3">
      <c r="B23" s="104"/>
      <c r="C23" s="105"/>
      <c r="D23" s="106"/>
    </row>
    <row r="24" spans="2:15" x14ac:dyDescent="0.3">
      <c r="B24" s="137" t="s">
        <v>18</v>
      </c>
      <c r="C24" s="136"/>
      <c r="D24" s="136"/>
      <c r="E24" s="136"/>
      <c r="F24" s="137" t="s">
        <v>19</v>
      </c>
      <c r="G24" s="136"/>
      <c r="J24" s="136"/>
      <c r="K24" s="137" t="s">
        <v>20</v>
      </c>
      <c r="L24" s="136"/>
      <c r="M24" s="121">
        <f>+COUNTIF(K26:K41,"*")</f>
        <v>12</v>
      </c>
    </row>
    <row r="25" spans="2:15" x14ac:dyDescent="0.3">
      <c r="D25" s="76"/>
      <c r="E25" s="136"/>
      <c r="F25" s="138" t="s">
        <v>21</v>
      </c>
      <c r="G25" s="146">
        <f>+SUM(G26:G48)</f>
        <v>18702.389588364378</v>
      </c>
      <c r="H25" s="141" t="s">
        <v>22</v>
      </c>
      <c r="K25" s="141" t="s">
        <v>23</v>
      </c>
      <c r="L25" s="146">
        <f>+SUM(L26:L41)</f>
        <v>17212.866320778063</v>
      </c>
      <c r="M25" s="141" t="s">
        <v>22</v>
      </c>
    </row>
    <row r="26" spans="2:15" x14ac:dyDescent="0.3">
      <c r="B26" s="141" t="s">
        <v>24</v>
      </c>
      <c r="C26" s="142">
        <f>+C27</f>
        <v>15357.941844301786</v>
      </c>
      <c r="D26" s="141" t="s">
        <v>22</v>
      </c>
      <c r="E26" s="110"/>
      <c r="F26" s="139" t="s">
        <v>25</v>
      </c>
      <c r="G26" s="147">
        <v>9865.5235819999998</v>
      </c>
      <c r="H26" s="140">
        <f>+G26/$G$25</f>
        <v>0.52750069906242347</v>
      </c>
      <c r="K26" s="139" t="s">
        <v>44</v>
      </c>
      <c r="L26" s="75">
        <v>8.9288000000000007</v>
      </c>
      <c r="M26" s="154">
        <f>L26/$L$25</f>
        <v>5.18728248602142E-4</v>
      </c>
    </row>
    <row r="27" spans="2:15" x14ac:dyDescent="0.3">
      <c r="B27" s="143" t="s">
        <v>14</v>
      </c>
      <c r="C27" s="144">
        <v>15357.941844301786</v>
      </c>
      <c r="D27" s="145">
        <v>1</v>
      </c>
      <c r="E27" s="111"/>
      <c r="F27" s="148" t="s">
        <v>27</v>
      </c>
      <c r="G27" s="149">
        <v>4713.2615159644693</v>
      </c>
      <c r="H27" s="195">
        <f t="shared" ref="H27:H48" si="1">+G27/$G$25</f>
        <v>0.25201386666101788</v>
      </c>
      <c r="K27" s="139" t="s">
        <v>30</v>
      </c>
      <c r="L27" s="75">
        <v>457.53290106999998</v>
      </c>
      <c r="M27" s="154">
        <f t="shared" ref="M27:M37" si="2">L27/$L$25</f>
        <v>2.6580866460207214E-2</v>
      </c>
    </row>
    <row r="28" spans="2:15" x14ac:dyDescent="0.3">
      <c r="B28" s="104"/>
      <c r="C28" s="104"/>
      <c r="D28" s="104"/>
      <c r="E28" s="111"/>
      <c r="F28" s="139" t="s">
        <v>29</v>
      </c>
      <c r="G28" s="147">
        <v>3615.6929748999141</v>
      </c>
      <c r="H28" s="140">
        <f t="shared" si="1"/>
        <v>0.19332786101030661</v>
      </c>
      <c r="K28" s="139" t="s">
        <v>35</v>
      </c>
      <c r="L28" s="75">
        <v>497.58557999999999</v>
      </c>
      <c r="M28" s="154">
        <f t="shared" si="2"/>
        <v>2.8907769962714026E-2</v>
      </c>
    </row>
    <row r="29" spans="2:15" x14ac:dyDescent="0.3">
      <c r="E29" s="111"/>
      <c r="F29" s="139" t="s">
        <v>31</v>
      </c>
      <c r="G29" s="147">
        <v>144.71465000000001</v>
      </c>
      <c r="H29" s="140">
        <f t="shared" si="1"/>
        <v>7.7377625632413134E-3</v>
      </c>
      <c r="K29" s="139" t="s">
        <v>134</v>
      </c>
      <c r="L29" s="75">
        <v>0</v>
      </c>
      <c r="M29" s="154">
        <f t="shared" si="2"/>
        <v>0</v>
      </c>
    </row>
    <row r="30" spans="2:15" x14ac:dyDescent="0.3">
      <c r="E30" s="111"/>
      <c r="F30" s="139" t="s">
        <v>34</v>
      </c>
      <c r="G30" s="147">
        <v>1.18</v>
      </c>
      <c r="H30" s="140">
        <f t="shared" si="1"/>
        <v>6.3093541839922553E-5</v>
      </c>
      <c r="K30" s="139" t="s">
        <v>39</v>
      </c>
      <c r="L30" s="75">
        <v>0</v>
      </c>
      <c r="M30" s="154">
        <f t="shared" si="2"/>
        <v>0</v>
      </c>
    </row>
    <row r="31" spans="2:15" x14ac:dyDescent="0.3">
      <c r="B31" s="112"/>
      <c r="C31" s="113"/>
      <c r="D31" s="119"/>
      <c r="E31" s="111"/>
      <c r="F31" s="139" t="s">
        <v>36</v>
      </c>
      <c r="G31" s="147">
        <v>49.657649300000003</v>
      </c>
      <c r="H31" s="140">
        <f t="shared" si="1"/>
        <v>2.6551499777811454E-3</v>
      </c>
      <c r="K31" s="139" t="s">
        <v>28</v>
      </c>
      <c r="L31" s="75">
        <v>1498.37643</v>
      </c>
      <c r="M31" s="154">
        <f t="shared" si="2"/>
        <v>8.7049791828759743E-2</v>
      </c>
    </row>
    <row r="32" spans="2:15" x14ac:dyDescent="0.3">
      <c r="B32" s="104"/>
      <c r="C32" s="107"/>
      <c r="D32" s="108"/>
      <c r="E32" s="111"/>
      <c r="F32" s="139" t="s">
        <v>38</v>
      </c>
      <c r="G32" s="147">
        <v>13.85</v>
      </c>
      <c r="H32" s="140">
        <f t="shared" si="1"/>
        <v>7.4054708007027749E-4</v>
      </c>
      <c r="K32" s="139" t="s">
        <v>37</v>
      </c>
      <c r="L32" s="75">
        <v>144.71465000000001</v>
      </c>
      <c r="M32" s="154">
        <f t="shared" si="2"/>
        <v>8.4073533892092961E-3</v>
      </c>
    </row>
    <row r="33" spans="1:13" x14ac:dyDescent="0.3">
      <c r="B33" s="104"/>
      <c r="C33" s="107"/>
      <c r="D33" s="108"/>
      <c r="E33" s="111"/>
      <c r="F33" s="139" t="s">
        <v>40</v>
      </c>
      <c r="G33" s="147">
        <v>13.67</v>
      </c>
      <c r="H33" s="140">
        <f t="shared" si="1"/>
        <v>7.3092264148452658E-4</v>
      </c>
      <c r="K33" s="139" t="s">
        <v>26</v>
      </c>
      <c r="L33" s="75">
        <v>12349.564815199999</v>
      </c>
      <c r="M33" s="154">
        <f t="shared" si="2"/>
        <v>0.71746126328144111</v>
      </c>
    </row>
    <row r="34" spans="1:13" x14ac:dyDescent="0.3">
      <c r="B34" s="104"/>
      <c r="C34" s="107"/>
      <c r="D34" s="108"/>
      <c r="E34" s="111"/>
      <c r="F34" s="139" t="s">
        <v>42</v>
      </c>
      <c r="G34" s="147">
        <v>4.22</v>
      </c>
      <c r="H34" s="140">
        <f t="shared" si="1"/>
        <v>2.2563961573260442E-4</v>
      </c>
      <c r="K34" s="139" t="s">
        <v>41</v>
      </c>
      <c r="L34" s="75">
        <v>46.553799999999988</v>
      </c>
      <c r="M34" s="154">
        <f t="shared" si="2"/>
        <v>2.7045931300706022E-3</v>
      </c>
    </row>
    <row r="35" spans="1:13" x14ac:dyDescent="0.3">
      <c r="B35" s="104"/>
      <c r="C35" s="107"/>
      <c r="D35" s="108"/>
      <c r="E35" s="111"/>
      <c r="F35" s="139" t="s">
        <v>43</v>
      </c>
      <c r="G35" s="147">
        <v>7.2539962000000004</v>
      </c>
      <c r="H35" s="140">
        <f t="shared" si="1"/>
        <v>3.878646718231689E-4</v>
      </c>
      <c r="K35" s="139" t="s">
        <v>135</v>
      </c>
      <c r="L35" s="75">
        <v>395.73601000000002</v>
      </c>
      <c r="M35" s="154">
        <f t="shared" si="2"/>
        <v>2.2990709543958848E-2</v>
      </c>
    </row>
    <row r="36" spans="1:13" x14ac:dyDescent="0.3">
      <c r="B36" s="104"/>
      <c r="C36" s="107"/>
      <c r="D36" s="108"/>
      <c r="E36" s="111"/>
      <c r="F36" s="139" t="s">
        <v>45</v>
      </c>
      <c r="G36" s="147">
        <v>5.88</v>
      </c>
      <c r="H36" s="140">
        <f t="shared" si="1"/>
        <v>3.1439832713452939E-4</v>
      </c>
      <c r="K36" s="139" t="s">
        <v>32</v>
      </c>
      <c r="L36" s="75">
        <v>1684.7883345080659</v>
      </c>
      <c r="M36" s="154">
        <f t="shared" si="2"/>
        <v>9.7879592109207145E-2</v>
      </c>
    </row>
    <row r="37" spans="1:13" x14ac:dyDescent="0.3">
      <c r="B37" s="104"/>
      <c r="C37" s="107"/>
      <c r="D37" s="108"/>
      <c r="E37" s="111"/>
      <c r="F37" s="139" t="s">
        <v>46</v>
      </c>
      <c r="G37" s="147">
        <v>5.28</v>
      </c>
      <c r="H37" s="140">
        <f t="shared" si="1"/>
        <v>2.823168651820264E-4</v>
      </c>
      <c r="K37" s="139" t="s">
        <v>33</v>
      </c>
      <c r="L37" s="75">
        <v>129.08500000000001</v>
      </c>
      <c r="M37" s="154">
        <f t="shared" si="2"/>
        <v>7.4993320458300672E-3</v>
      </c>
    </row>
    <row r="38" spans="1:13" x14ac:dyDescent="0.3">
      <c r="B38" s="104"/>
      <c r="C38" s="107"/>
      <c r="D38" s="108"/>
      <c r="E38" s="111"/>
      <c r="F38" s="139" t="s">
        <v>47</v>
      </c>
      <c r="G38" s="147">
        <v>4.5845000000000002</v>
      </c>
      <c r="H38" s="140">
        <f t="shared" si="1"/>
        <v>2.4512910386874999E-4</v>
      </c>
      <c r="K38" s="139"/>
      <c r="L38" s="75"/>
      <c r="M38" s="154"/>
    </row>
    <row r="39" spans="1:13" x14ac:dyDescent="0.3">
      <c r="B39" s="104"/>
      <c r="C39" s="107"/>
      <c r="D39" s="108"/>
      <c r="E39" s="111"/>
      <c r="F39" s="139" t="s">
        <v>48</v>
      </c>
      <c r="G39" s="147">
        <v>252.85872000000001</v>
      </c>
      <c r="H39" s="140">
        <f t="shared" si="1"/>
        <v>1.3520129008397682E-2</v>
      </c>
      <c r="K39" s="148"/>
      <c r="L39" s="155"/>
      <c r="M39" s="156"/>
    </row>
    <row r="40" spans="1:13" x14ac:dyDescent="0.3">
      <c r="B40" s="104"/>
      <c r="C40" s="107"/>
      <c r="D40" s="108"/>
      <c r="E40" s="111"/>
      <c r="F40" s="139" t="s">
        <v>49</v>
      </c>
      <c r="G40" s="147">
        <v>1.64</v>
      </c>
      <c r="H40" s="140">
        <f t="shared" si="1"/>
        <v>8.7689329336841524E-5</v>
      </c>
      <c r="K40" s="139"/>
      <c r="L40" s="75"/>
      <c r="M40" s="154"/>
    </row>
    <row r="41" spans="1:13" x14ac:dyDescent="0.3">
      <c r="B41" s="104"/>
      <c r="C41" s="107"/>
      <c r="D41" s="108"/>
      <c r="E41" s="111"/>
      <c r="F41" s="139" t="s">
        <v>50</v>
      </c>
      <c r="G41" s="147">
        <v>1.48</v>
      </c>
      <c r="H41" s="140">
        <f t="shared" si="1"/>
        <v>7.9134272816174062E-5</v>
      </c>
      <c r="K41" s="139"/>
      <c r="L41" s="75"/>
      <c r="M41" s="154"/>
    </row>
    <row r="42" spans="1:13" x14ac:dyDescent="0.3">
      <c r="B42" s="104"/>
      <c r="C42" s="107"/>
      <c r="D42" s="108"/>
      <c r="E42" s="111"/>
      <c r="F42" s="139"/>
      <c r="G42" s="147"/>
      <c r="H42" s="140"/>
    </row>
    <row r="43" spans="1:13" x14ac:dyDescent="0.3">
      <c r="B43" s="104"/>
      <c r="C43" s="107"/>
      <c r="D43" s="108"/>
      <c r="E43" s="111"/>
      <c r="F43" s="139" t="s">
        <v>51</v>
      </c>
      <c r="G43" s="147">
        <v>1.19</v>
      </c>
      <c r="H43" s="140">
        <f t="shared" si="1"/>
        <v>6.3628232872464281E-5</v>
      </c>
    </row>
    <row r="44" spans="1:13" x14ac:dyDescent="0.3">
      <c r="B44" s="104"/>
      <c r="C44" s="107"/>
      <c r="D44" s="108"/>
      <c r="E44" s="111"/>
      <c r="F44" s="139" t="s">
        <v>52</v>
      </c>
      <c r="G44" s="147">
        <v>0.20800000000000002</v>
      </c>
      <c r="H44" s="140">
        <f t="shared" si="1"/>
        <v>1.1121573476867708E-5</v>
      </c>
    </row>
    <row r="45" spans="1:13" x14ac:dyDescent="0.3">
      <c r="B45" s="104"/>
      <c r="C45" s="107"/>
      <c r="D45" s="108"/>
      <c r="E45" s="111"/>
      <c r="F45" s="139" t="s">
        <v>53</v>
      </c>
      <c r="G45" s="147">
        <v>0.17</v>
      </c>
      <c r="H45" s="140">
        <f t="shared" si="1"/>
        <v>9.0897475532091837E-6</v>
      </c>
    </row>
    <row r="46" spans="1:13" x14ac:dyDescent="0.3">
      <c r="B46" s="104"/>
      <c r="C46" s="107"/>
      <c r="D46" s="108"/>
      <c r="E46" s="111"/>
      <c r="F46" s="139" t="s">
        <v>54</v>
      </c>
      <c r="G46" s="147">
        <v>3.4000000000000002E-2</v>
      </c>
      <c r="H46" s="140">
        <f t="shared" si="1"/>
        <v>1.8179495106418367E-6</v>
      </c>
      <c r="L46" s="103"/>
    </row>
    <row r="47" spans="1:13" x14ac:dyDescent="0.3">
      <c r="B47" s="104"/>
      <c r="C47" s="107"/>
      <c r="D47" s="108"/>
      <c r="E47" s="111"/>
      <c r="F47" s="139" t="s">
        <v>55</v>
      </c>
      <c r="G47" s="147">
        <v>0.02</v>
      </c>
      <c r="H47" s="140">
        <f t="shared" si="1"/>
        <v>1.0693820650834333E-6</v>
      </c>
    </row>
    <row r="48" spans="1:13" x14ac:dyDescent="0.3">
      <c r="A48" s="84"/>
      <c r="B48" s="111"/>
      <c r="C48" s="107"/>
      <c r="D48" s="108"/>
      <c r="E48" s="111"/>
      <c r="F48" s="148" t="s">
        <v>56</v>
      </c>
      <c r="G48" s="149">
        <v>0.02</v>
      </c>
      <c r="H48" s="196">
        <f t="shared" si="1"/>
        <v>1.0693820650834333E-6</v>
      </c>
    </row>
    <row r="49" spans="1:8" x14ac:dyDescent="0.3">
      <c r="A49" s="84"/>
      <c r="B49" s="111"/>
      <c r="C49" s="107"/>
      <c r="D49" s="108"/>
      <c r="E49" s="111"/>
    </row>
    <row r="50" spans="1:8" x14ac:dyDescent="0.3">
      <c r="A50" s="84"/>
      <c r="B50" s="114"/>
      <c r="C50" s="115"/>
      <c r="D50" s="116"/>
      <c r="E50" s="111"/>
    </row>
    <row r="51" spans="1:8" x14ac:dyDescent="0.3">
      <c r="A51" s="84"/>
      <c r="B51" s="84"/>
      <c r="C51" s="84"/>
      <c r="D51" s="120"/>
      <c r="E51" s="111"/>
    </row>
    <row r="52" spans="1:8" x14ac:dyDescent="0.3">
      <c r="A52" s="84"/>
      <c r="B52" s="84"/>
      <c r="C52" s="84"/>
      <c r="D52" s="120"/>
      <c r="E52" s="111"/>
    </row>
    <row r="53" spans="1:8" x14ac:dyDescent="0.3">
      <c r="C53" s="84"/>
      <c r="D53" s="120"/>
      <c r="E53" s="114"/>
      <c r="F53" s="84"/>
      <c r="G53" s="84"/>
      <c r="H53" s="84"/>
    </row>
    <row r="54" spans="1:8" x14ac:dyDescent="0.3">
      <c r="C54" s="84"/>
      <c r="D54" s="120"/>
      <c r="E54" s="84"/>
      <c r="F54" s="84"/>
      <c r="G54" s="84"/>
      <c r="H54" s="84"/>
    </row>
    <row r="55" spans="1:8" x14ac:dyDescent="0.3">
      <c r="C55" s="84"/>
      <c r="D55" s="120"/>
      <c r="E55" s="84"/>
      <c r="F55" s="84"/>
      <c r="G55" s="84"/>
      <c r="H55" s="84"/>
    </row>
    <row r="56" spans="1:8" x14ac:dyDescent="0.3">
      <c r="C56" s="84"/>
      <c r="D56" s="120"/>
      <c r="E56" s="84"/>
      <c r="F56" s="84"/>
      <c r="G56" s="84"/>
      <c r="H56" s="84"/>
    </row>
    <row r="57" spans="1:8" x14ac:dyDescent="0.3">
      <c r="C57" s="84"/>
      <c r="D57" s="120"/>
      <c r="E57" s="84"/>
      <c r="F57" s="84"/>
      <c r="G57" s="84"/>
      <c r="H57" s="84"/>
    </row>
    <row r="58" spans="1:8" x14ac:dyDescent="0.3">
      <c r="C58" s="84"/>
      <c r="D58" s="120"/>
      <c r="E58" s="84"/>
      <c r="F58" s="84"/>
      <c r="G58" s="84"/>
      <c r="H58" s="84"/>
    </row>
    <row r="59" spans="1:8" x14ac:dyDescent="0.3">
      <c r="C59" s="84"/>
      <c r="D59" s="120"/>
      <c r="E59" s="84"/>
      <c r="F59" s="84"/>
      <c r="G59" s="84"/>
      <c r="H59" s="84"/>
    </row>
    <row r="60" spans="1:8" x14ac:dyDescent="0.3">
      <c r="C60" s="84"/>
      <c r="D60" s="120"/>
      <c r="E60" s="84"/>
      <c r="F60" s="84"/>
      <c r="G60" s="84"/>
      <c r="H60" s="84"/>
    </row>
    <row r="61" spans="1:8" x14ac:dyDescent="0.3">
      <c r="C61" s="84"/>
      <c r="D61" s="120"/>
      <c r="E61" s="84"/>
      <c r="F61" s="84"/>
      <c r="G61" s="84"/>
      <c r="H61" s="84"/>
    </row>
    <row r="62" spans="1:8" x14ac:dyDescent="0.3">
      <c r="C62" s="84"/>
      <c r="D62" s="120"/>
      <c r="E62" s="84"/>
      <c r="F62" s="84"/>
      <c r="G62" s="84"/>
      <c r="H62" s="84"/>
    </row>
    <row r="63" spans="1:8" x14ac:dyDescent="0.3">
      <c r="C63" s="84"/>
      <c r="D63" s="120"/>
      <c r="E63" s="84"/>
      <c r="F63" s="84"/>
      <c r="G63" s="84"/>
      <c r="H63" s="84"/>
    </row>
    <row r="64" spans="1:8" x14ac:dyDescent="0.3">
      <c r="C64" s="84"/>
      <c r="D64" s="120"/>
      <c r="E64" s="84"/>
      <c r="F64" s="84"/>
      <c r="G64" s="84"/>
      <c r="H64" s="84"/>
    </row>
    <row r="65" spans="3:8" x14ac:dyDescent="0.3">
      <c r="C65" s="84"/>
      <c r="D65" s="120"/>
      <c r="E65" s="84"/>
      <c r="F65" s="84"/>
      <c r="G65" s="84"/>
      <c r="H65" s="84"/>
    </row>
    <row r="66" spans="3:8" x14ac:dyDescent="0.3">
      <c r="C66" s="84"/>
      <c r="D66" s="120"/>
      <c r="E66" s="84"/>
      <c r="F66" s="84"/>
      <c r="G66" s="84"/>
      <c r="H66" s="84"/>
    </row>
    <row r="67" spans="3:8" x14ac:dyDescent="0.3">
      <c r="C67" s="84"/>
      <c r="D67" s="120"/>
      <c r="E67" s="84"/>
      <c r="F67" s="84"/>
      <c r="G67" s="84"/>
      <c r="H67" s="84"/>
    </row>
    <row r="68" spans="3:8" x14ac:dyDescent="0.3">
      <c r="C68" s="84"/>
      <c r="D68" s="120"/>
      <c r="E68" s="84"/>
      <c r="F68" s="84"/>
      <c r="G68" s="84"/>
      <c r="H68" s="84"/>
    </row>
    <row r="69" spans="3:8" x14ac:dyDescent="0.3">
      <c r="C69" s="84"/>
      <c r="D69" s="120"/>
      <c r="E69" s="84"/>
      <c r="F69" s="84"/>
      <c r="G69" s="84"/>
      <c r="H69" s="84"/>
    </row>
    <row r="70" spans="3:8" x14ac:dyDescent="0.3">
      <c r="C70" s="84"/>
      <c r="D70" s="120"/>
      <c r="E70" s="84"/>
      <c r="F70" s="84"/>
      <c r="G70" s="84"/>
      <c r="H70" s="84"/>
    </row>
    <row r="71" spans="3:8" x14ac:dyDescent="0.3">
      <c r="C71" s="84"/>
      <c r="D71" s="120"/>
      <c r="E71" s="84"/>
      <c r="F71" s="84"/>
      <c r="G71" s="84"/>
      <c r="H71" s="84"/>
    </row>
    <row r="72" spans="3:8" x14ac:dyDescent="0.3">
      <c r="C72" s="84"/>
      <c r="D72" s="120"/>
      <c r="E72" s="84"/>
      <c r="F72" s="84"/>
      <c r="G72" s="84"/>
      <c r="H72" s="84"/>
    </row>
    <row r="73" spans="3:8" x14ac:dyDescent="0.3">
      <c r="C73" s="84"/>
      <c r="D73" s="120"/>
      <c r="E73" s="84"/>
    </row>
    <row r="74" spans="3:8" x14ac:dyDescent="0.3">
      <c r="C74" s="84"/>
      <c r="D74" s="120"/>
      <c r="E74" s="84"/>
    </row>
  </sheetData>
  <sortState xmlns:xlrd2="http://schemas.microsoft.com/office/spreadsheetml/2017/richdata2" ref="B24:C29">
    <sortCondition ref="C24:C29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37"/>
  <sheetViews>
    <sheetView showGridLines="0" topLeftCell="C4" zoomScale="90" zoomScaleNormal="90" workbookViewId="0">
      <selection activeCell="C17" sqref="C17"/>
    </sheetView>
  </sheetViews>
  <sheetFormatPr baseColWidth="10" defaultColWidth="11.44140625" defaultRowHeight="14.4" x14ac:dyDescent="0.3"/>
  <cols>
    <col min="1" max="1" width="4.6640625" style="76" customWidth="1"/>
    <col min="2" max="2" width="16.6640625" style="76" customWidth="1"/>
    <col min="3" max="3" width="11.44140625" style="76"/>
    <col min="4" max="4" width="15" style="76" customWidth="1"/>
    <col min="5" max="16384" width="11.44140625" style="76"/>
  </cols>
  <sheetData>
    <row r="1" spans="2:6" ht="18" customHeight="1" x14ac:dyDescent="0.3"/>
    <row r="2" spans="2:6" ht="18" x14ac:dyDescent="0.3">
      <c r="B2" s="160" t="s">
        <v>57</v>
      </c>
    </row>
    <row r="4" spans="2:6" ht="18.75" customHeight="1" x14ac:dyDescent="0.3">
      <c r="B4" s="14" t="s">
        <v>2</v>
      </c>
      <c r="C4" s="21" t="s">
        <v>3</v>
      </c>
      <c r="D4" s="14" t="s">
        <v>16</v>
      </c>
    </row>
    <row r="5" spans="2:6" ht="18.75" customHeight="1" x14ac:dyDescent="0.3">
      <c r="B5" s="65">
        <v>2013</v>
      </c>
      <c r="C5" s="117">
        <v>667.93970999999999</v>
      </c>
      <c r="D5" s="14"/>
    </row>
    <row r="6" spans="2:6" x14ac:dyDescent="0.3">
      <c r="B6" s="20">
        <v>2014</v>
      </c>
      <c r="C6" s="117">
        <v>827.30609000000004</v>
      </c>
      <c r="D6" s="80"/>
    </row>
    <row r="7" spans="2:6" x14ac:dyDescent="0.3">
      <c r="B7" s="20">
        <v>2015</v>
      </c>
      <c r="C7" s="117">
        <v>4494.7146840000005</v>
      </c>
      <c r="D7" s="80"/>
    </row>
    <row r="8" spans="2:6" x14ac:dyDescent="0.3">
      <c r="B8" s="20">
        <v>2016</v>
      </c>
      <c r="C8" s="117">
        <v>1244.40184</v>
      </c>
      <c r="D8" s="80"/>
    </row>
    <row r="9" spans="2:6" x14ac:dyDescent="0.3">
      <c r="B9" s="20">
        <v>2017</v>
      </c>
      <c r="C9" s="117">
        <v>994.73773000000017</v>
      </c>
      <c r="D9" s="80"/>
    </row>
    <row r="10" spans="2:6" x14ac:dyDescent="0.3">
      <c r="B10" s="20">
        <v>2018</v>
      </c>
      <c r="C10" s="117">
        <v>5291.6506091428573</v>
      </c>
      <c r="D10" s="80"/>
      <c r="E10" s="161"/>
    </row>
    <row r="11" spans="2:6" x14ac:dyDescent="0.3">
      <c r="B11" s="20">
        <v>2019</v>
      </c>
      <c r="C11" s="117">
        <v>5537.017863797204</v>
      </c>
      <c r="D11" s="181">
        <f>(C11-C10)/C10</f>
        <v>4.6368755758440239E-2</v>
      </c>
    </row>
    <row r="12" spans="2:6" ht="15.75" customHeight="1" x14ac:dyDescent="0.3">
      <c r="B12" s="20">
        <v>2020</v>
      </c>
      <c r="C12" s="158">
        <v>788.61123481222603</v>
      </c>
      <c r="D12" s="181">
        <f t="shared" ref="D12:D17" si="0">(C12-C11)/C11</f>
        <v>-0.85757473531584238</v>
      </c>
      <c r="E12" s="75"/>
      <c r="F12" s="162"/>
    </row>
    <row r="13" spans="2:6" x14ac:dyDescent="0.3">
      <c r="B13" s="6">
        <v>2021</v>
      </c>
      <c r="C13" s="159">
        <v>2957.0756160865044</v>
      </c>
      <c r="D13" s="181">
        <f t="shared" si="0"/>
        <v>2.7497254484214966</v>
      </c>
      <c r="E13" s="75"/>
      <c r="F13" s="162"/>
    </row>
    <row r="14" spans="2:6" x14ac:dyDescent="0.3">
      <c r="B14" s="14">
        <v>2022</v>
      </c>
      <c r="C14" s="82">
        <v>2847.5035374401696</v>
      </c>
      <c r="D14" s="181">
        <f t="shared" si="0"/>
        <v>-3.7054202486491127E-2</v>
      </c>
      <c r="E14" s="75"/>
      <c r="F14" s="162"/>
    </row>
    <row r="15" spans="2:6" x14ac:dyDescent="0.3">
      <c r="B15" s="14">
        <v>2023</v>
      </c>
      <c r="C15" s="82">
        <v>4486.2457111998228</v>
      </c>
      <c r="D15" s="181">
        <f t="shared" si="0"/>
        <v>0.57550136539350505</v>
      </c>
      <c r="E15" s="75"/>
      <c r="F15" s="162"/>
    </row>
    <row r="16" spans="2:6" x14ac:dyDescent="0.3">
      <c r="B16" s="14">
        <v>2024</v>
      </c>
      <c r="C16" s="82">
        <v>3598.8460386211723</v>
      </c>
      <c r="D16" s="181">
        <f t="shared" si="0"/>
        <v>-0.19780451845588284</v>
      </c>
      <c r="E16" s="75"/>
      <c r="F16" s="162"/>
    </row>
    <row r="17" spans="2:6" x14ac:dyDescent="0.3">
      <c r="B17" s="14" t="s">
        <v>131</v>
      </c>
      <c r="C17" s="82">
        <v>3066.0899413496504</v>
      </c>
      <c r="D17" s="181">
        <f t="shared" si="0"/>
        <v>-0.14803525673347143</v>
      </c>
      <c r="E17" s="75"/>
      <c r="F17" s="162"/>
    </row>
    <row r="18" spans="2:6" x14ac:dyDescent="0.3">
      <c r="B18" s="212"/>
      <c r="C18" s="213"/>
      <c r="D18" s="210"/>
      <c r="E18" s="75"/>
      <c r="F18" s="162"/>
    </row>
    <row r="37" spans="7:7" x14ac:dyDescent="0.3">
      <c r="G37" s="76" t="s">
        <v>5</v>
      </c>
    </row>
  </sheetData>
  <sortState xmlns:xlrd2="http://schemas.microsoft.com/office/spreadsheetml/2017/richdata2" ref="B25:C38">
    <sortCondition ref="C25:C38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2"/>
  <sheetViews>
    <sheetView showGridLines="0" tabSelected="1" topLeftCell="B4" zoomScale="92" zoomScaleNormal="92" workbookViewId="0">
      <selection activeCell="J12" sqref="J12"/>
    </sheetView>
  </sheetViews>
  <sheetFormatPr baseColWidth="10" defaultColWidth="11.44140625" defaultRowHeight="14.4" x14ac:dyDescent="0.3"/>
  <cols>
    <col min="1" max="1" width="2.6640625" style="76" customWidth="1"/>
    <col min="2" max="2" width="19.6640625" style="76" customWidth="1"/>
    <col min="3" max="3" width="12" style="76" bestFit="1" customWidth="1"/>
    <col min="4" max="4" width="14.44140625" style="76" bestFit="1" customWidth="1"/>
    <col min="5" max="5" width="17" style="76" customWidth="1"/>
    <col min="6" max="6" width="10.44140625" style="76" bestFit="1" customWidth="1"/>
    <col min="7" max="7" width="10.6640625" style="76" bestFit="1" customWidth="1"/>
    <col min="8" max="8" width="9.6640625" style="76" customWidth="1"/>
    <col min="9" max="9" width="8" style="76" customWidth="1"/>
    <col min="10" max="12" width="11.44140625" style="76"/>
    <col min="13" max="13" width="9.88671875" style="76" customWidth="1"/>
    <col min="14" max="14" width="16.109375" style="76" customWidth="1"/>
    <col min="15" max="15" width="15.109375" style="76" customWidth="1"/>
    <col min="16" max="16" width="15.44140625" style="76" customWidth="1"/>
    <col min="17" max="17" width="17.33203125" style="76" customWidth="1"/>
    <col min="18" max="16384" width="11.44140625" style="76"/>
  </cols>
  <sheetData>
    <row r="1" spans="1:20" ht="17.25" customHeight="1" x14ac:dyDescent="0.3"/>
    <row r="2" spans="1:20" ht="18" x14ac:dyDescent="0.3">
      <c r="B2" s="160" t="s">
        <v>58</v>
      </c>
    </row>
    <row r="3" spans="1:20" ht="15.6" x14ac:dyDescent="0.3">
      <c r="A3" s="77"/>
      <c r="G3" s="221" t="s">
        <v>59</v>
      </c>
      <c r="H3" s="222"/>
      <c r="L3" s="157"/>
    </row>
    <row r="4" spans="1:20" ht="26.25" customHeight="1" x14ac:dyDescent="0.3">
      <c r="A4" s="77"/>
      <c r="B4" s="69" t="s">
        <v>2</v>
      </c>
      <c r="C4" s="69" t="s">
        <v>60</v>
      </c>
      <c r="D4" s="69" t="s">
        <v>61</v>
      </c>
      <c r="E4" s="70" t="s">
        <v>62</v>
      </c>
      <c r="F4" s="69" t="s">
        <v>63</v>
      </c>
      <c r="G4" s="69" t="s">
        <v>64</v>
      </c>
      <c r="H4" s="69" t="s">
        <v>65</v>
      </c>
    </row>
    <row r="5" spans="1:20" x14ac:dyDescent="0.3">
      <c r="B5" s="6">
        <v>2013</v>
      </c>
      <c r="C5" s="117">
        <v>126859460.17000011</v>
      </c>
      <c r="D5" s="117">
        <v>16535.543276999997</v>
      </c>
      <c r="E5" s="163">
        <f t="shared" ref="E5:E16" si="0">C5/POWER(10,6)</f>
        <v>126.8594601700001</v>
      </c>
      <c r="F5" s="163">
        <f>D5/POWER(10,3)</f>
        <v>16.535543276999999</v>
      </c>
      <c r="G5" s="167"/>
      <c r="H5" s="168"/>
      <c r="N5" s="157"/>
      <c r="O5" s="157"/>
      <c r="P5" s="157"/>
      <c r="Q5" s="169"/>
    </row>
    <row r="6" spans="1:20" ht="14.25" customHeight="1" x14ac:dyDescent="0.3">
      <c r="B6" s="6">
        <v>2014</v>
      </c>
      <c r="C6" s="117">
        <v>155642203.12</v>
      </c>
      <c r="D6" s="117">
        <v>19028.487203000001</v>
      </c>
      <c r="E6" s="163">
        <f t="shared" si="0"/>
        <v>155.64220312</v>
      </c>
      <c r="F6" s="163">
        <f t="shared" ref="F6:F17" si="1">D6/POWER(10,3)</f>
        <v>19.028487203000001</v>
      </c>
      <c r="G6" s="181">
        <f t="shared" ref="G6" si="2">(E6-E5)/E5</f>
        <v>0.22688684715691768</v>
      </c>
      <c r="H6" s="181">
        <f t="shared" ref="H6" si="3">(F6-F5)/F5</f>
        <v>0.15076274690457531</v>
      </c>
      <c r="K6" s="170"/>
      <c r="L6" s="171"/>
      <c r="M6" s="172"/>
      <c r="N6" s="67"/>
      <c r="O6" s="172"/>
      <c r="P6" s="68"/>
      <c r="Q6" s="171"/>
    </row>
    <row r="7" spans="1:20" x14ac:dyDescent="0.3">
      <c r="B7" s="6">
        <v>2015</v>
      </c>
      <c r="C7" s="117">
        <v>136680843.94</v>
      </c>
      <c r="D7" s="117">
        <v>22017.113807000002</v>
      </c>
      <c r="E7" s="163">
        <f t="shared" si="0"/>
        <v>136.68084393999999</v>
      </c>
      <c r="F7" s="163">
        <f t="shared" si="1"/>
        <v>22.017113807000001</v>
      </c>
      <c r="G7" s="181">
        <f t="shared" ref="G7:G16" si="4">(E7-E6)/E6</f>
        <v>-0.1218265920161823</v>
      </c>
      <c r="H7" s="181">
        <f t="shared" ref="H7:H16" si="5">(F7-F6)/F6</f>
        <v>0.1570606518593248</v>
      </c>
      <c r="K7" s="173"/>
      <c r="Q7" s="169"/>
      <c r="T7" s="174"/>
    </row>
    <row r="8" spans="1:20" ht="15" customHeight="1" x14ac:dyDescent="0.3">
      <c r="B8" s="6">
        <v>2016</v>
      </c>
      <c r="C8" s="117">
        <v>130049480.00000003</v>
      </c>
      <c r="D8" s="117">
        <v>20062.422525999998</v>
      </c>
      <c r="E8" s="163">
        <f t="shared" si="0"/>
        <v>130.04948000000002</v>
      </c>
      <c r="F8" s="163">
        <f t="shared" si="1"/>
        <v>20.062422525999999</v>
      </c>
      <c r="G8" s="181">
        <f t="shared" si="4"/>
        <v>-4.8517142189369276E-2</v>
      </c>
      <c r="H8" s="181">
        <f t="shared" si="5"/>
        <v>-8.8780541270515601E-2</v>
      </c>
      <c r="L8" s="157"/>
      <c r="M8" s="72"/>
      <c r="N8" s="72"/>
      <c r="O8" s="175"/>
      <c r="P8" s="79"/>
    </row>
    <row r="9" spans="1:20" ht="15" customHeight="1" x14ac:dyDescent="0.3">
      <c r="B9" s="6">
        <v>2017</v>
      </c>
      <c r="C9" s="117">
        <v>215624319.75999999</v>
      </c>
      <c r="D9" s="117">
        <v>31709.183499999999</v>
      </c>
      <c r="E9" s="163">
        <f t="shared" si="0"/>
        <v>215.62431975999999</v>
      </c>
      <c r="F9" s="163">
        <f t="shared" si="1"/>
        <v>31.709183499999998</v>
      </c>
      <c r="G9" s="181">
        <f t="shared" si="4"/>
        <v>0.65801754655228117</v>
      </c>
      <c r="H9" s="181">
        <f t="shared" si="5"/>
        <v>0.58052615325523726</v>
      </c>
      <c r="L9" s="173"/>
      <c r="M9" s="173"/>
      <c r="N9" s="173"/>
      <c r="O9" s="173"/>
    </row>
    <row r="10" spans="1:20" x14ac:dyDescent="0.3">
      <c r="B10" s="6">
        <v>2018</v>
      </c>
      <c r="C10" s="117">
        <v>217032881.16999996</v>
      </c>
      <c r="D10" s="117">
        <v>36331.406952999991</v>
      </c>
      <c r="E10" s="163">
        <f t="shared" si="0"/>
        <v>217.03288116999997</v>
      </c>
      <c r="F10" s="163">
        <f t="shared" si="1"/>
        <v>36.331406952999991</v>
      </c>
      <c r="G10" s="181">
        <f t="shared" si="4"/>
        <v>6.5324793212925654E-3</v>
      </c>
      <c r="H10" s="181">
        <f t="shared" si="5"/>
        <v>0.14576923600066818</v>
      </c>
    </row>
    <row r="11" spans="1:20" x14ac:dyDescent="0.3">
      <c r="B11" s="6">
        <v>2019</v>
      </c>
      <c r="C11" s="117">
        <v>231298294.14000005</v>
      </c>
      <c r="D11" s="117">
        <v>41280.493809999985</v>
      </c>
      <c r="E11" s="163">
        <f t="shared" si="0"/>
        <v>231.29829414000005</v>
      </c>
      <c r="F11" s="163">
        <f t="shared" si="1"/>
        <v>41.280493809999989</v>
      </c>
      <c r="G11" s="181">
        <f t="shared" si="4"/>
        <v>6.5729270574563819E-2</v>
      </c>
      <c r="H11" s="181">
        <f t="shared" si="5"/>
        <v>0.13622062210258931</v>
      </c>
    </row>
    <row r="12" spans="1:20" x14ac:dyDescent="0.3">
      <c r="B12" s="6">
        <v>2020</v>
      </c>
      <c r="C12" s="117">
        <v>221188146.18999994</v>
      </c>
      <c r="D12" s="117">
        <v>40300.981007000017</v>
      </c>
      <c r="E12" s="163">
        <f t="shared" si="0"/>
        <v>221.18814618999994</v>
      </c>
      <c r="F12" s="163">
        <f t="shared" si="1"/>
        <v>40.300981007000019</v>
      </c>
      <c r="G12" s="181">
        <f t="shared" si="4"/>
        <v>-4.371043023724442E-2</v>
      </c>
      <c r="H12" s="181">
        <f t="shared" si="5"/>
        <v>-2.3728223976881988E-2</v>
      </c>
    </row>
    <row r="13" spans="1:20" x14ac:dyDescent="0.3">
      <c r="B13" s="6">
        <v>2021</v>
      </c>
      <c r="C13" s="117">
        <v>249591566.42262122</v>
      </c>
      <c r="D13" s="117">
        <v>41517.3336096028</v>
      </c>
      <c r="E13" s="163">
        <f t="shared" si="0"/>
        <v>249.59156642262121</v>
      </c>
      <c r="F13" s="163">
        <f t="shared" si="1"/>
        <v>41.517333609602801</v>
      </c>
      <c r="G13" s="181">
        <f t="shared" si="4"/>
        <v>0.1284129403942959</v>
      </c>
      <c r="H13" s="181">
        <f t="shared" si="5"/>
        <v>3.0181712013201613E-2</v>
      </c>
    </row>
    <row r="14" spans="1:20" x14ac:dyDescent="0.3">
      <c r="B14" s="6">
        <v>2022</v>
      </c>
      <c r="C14" s="117">
        <v>274299633.62409389</v>
      </c>
      <c r="D14" s="117">
        <v>45459.28461432342</v>
      </c>
      <c r="E14" s="163">
        <f t="shared" si="0"/>
        <v>274.29963362409387</v>
      </c>
      <c r="F14" s="163">
        <f t="shared" si="1"/>
        <v>45.459284614323423</v>
      </c>
      <c r="G14" s="181">
        <f t="shared" si="4"/>
        <v>9.8993998697999658E-2</v>
      </c>
      <c r="H14" s="181">
        <f t="shared" si="5"/>
        <v>9.4947113940112557E-2</v>
      </c>
    </row>
    <row r="15" spans="1:20" x14ac:dyDescent="0.3">
      <c r="B15" s="6">
        <v>2023</v>
      </c>
      <c r="C15" s="117">
        <v>262805719.92526183</v>
      </c>
      <c r="D15" s="164">
        <v>47099.086233064882</v>
      </c>
      <c r="E15" s="163">
        <f t="shared" si="0"/>
        <v>262.80571992526183</v>
      </c>
      <c r="F15" s="163">
        <f t="shared" si="1"/>
        <v>47.099086233064881</v>
      </c>
      <c r="G15" s="181">
        <f t="shared" si="4"/>
        <v>-4.1902767229297699E-2</v>
      </c>
      <c r="H15" s="181">
        <f t="shared" si="5"/>
        <v>3.6071874704002395E-2</v>
      </c>
    </row>
    <row r="16" spans="1:20" x14ac:dyDescent="0.3">
      <c r="B16" s="6">
        <f>+'VENTA INTERNA'!B16</f>
        <v>2024</v>
      </c>
      <c r="C16" s="117">
        <v>180448901.21697211</v>
      </c>
      <c r="D16" s="164">
        <v>28968.224656343908</v>
      </c>
      <c r="E16" s="163">
        <f t="shared" si="0"/>
        <v>180.4489012169721</v>
      </c>
      <c r="F16" s="163">
        <f t="shared" si="1"/>
        <v>28.968224656343907</v>
      </c>
      <c r="G16" s="181">
        <f t="shared" si="4"/>
        <v>-0.31337529004966413</v>
      </c>
      <c r="H16" s="181">
        <f t="shared" si="5"/>
        <v>-0.38495145079890319</v>
      </c>
    </row>
    <row r="17" spans="1:19" x14ac:dyDescent="0.3">
      <c r="B17" s="6" t="str">
        <f>+'VENTA INTERNA'!B17</f>
        <v>2025*</v>
      </c>
      <c r="C17" s="184">
        <v>217650168.98675349</v>
      </c>
      <c r="D17" s="164">
        <v>31609.822467591297</v>
      </c>
      <c r="E17" s="163">
        <f>C17/POWER(10,6)</f>
        <v>217.6501689867535</v>
      </c>
      <c r="F17" s="163">
        <f t="shared" si="1"/>
        <v>31.609822467591297</v>
      </c>
      <c r="G17" s="181">
        <f t="shared" ref="G17" si="6">(E17-E16)/E16</f>
        <v>0.20615956937887098</v>
      </c>
      <c r="H17" s="181">
        <f t="shared" ref="H17" si="7">(F17-F16)/F16</f>
        <v>9.1189496166410478E-2</v>
      </c>
    </row>
    <row r="18" spans="1:19" ht="15.6" x14ac:dyDescent="0.3">
      <c r="A18" s="77"/>
      <c r="B18" s="25"/>
      <c r="C18" s="214"/>
      <c r="D18" s="215"/>
      <c r="E18" s="216"/>
      <c r="F18" s="216"/>
      <c r="G18" s="210"/>
      <c r="H18" s="210"/>
    </row>
    <row r="19" spans="1:19" x14ac:dyDescent="0.3">
      <c r="B19" s="109"/>
      <c r="C19" s="89"/>
      <c r="D19" s="79"/>
      <c r="O19" s="76" t="s">
        <v>66</v>
      </c>
    </row>
    <row r="20" spans="1:19" x14ac:dyDescent="0.3">
      <c r="B20" s="109"/>
      <c r="C20" s="89"/>
      <c r="D20" s="79"/>
    </row>
    <row r="21" spans="1:19" x14ac:dyDescent="0.3">
      <c r="B21" s="109"/>
      <c r="C21" s="89"/>
      <c r="D21" s="79"/>
      <c r="H21" s="223" t="s">
        <v>122</v>
      </c>
      <c r="I21" s="223"/>
      <c r="J21" s="223"/>
      <c r="K21" s="223"/>
    </row>
    <row r="22" spans="1:19" ht="15" customHeight="1" x14ac:dyDescent="0.3">
      <c r="B22" s="39" t="s">
        <v>117</v>
      </c>
      <c r="D22" s="79"/>
      <c r="E22" s="72"/>
      <c r="G22" s="194"/>
      <c r="H22" s="194"/>
      <c r="I22" s="194"/>
      <c r="J22" s="194"/>
      <c r="K22" s="194"/>
    </row>
    <row r="23" spans="1:19" ht="15" customHeight="1" x14ac:dyDescent="0.3">
      <c r="B23" s="220">
        <v>2025</v>
      </c>
      <c r="C23" s="220"/>
      <c r="D23" s="220"/>
      <c r="E23" s="165"/>
      <c r="F23" s="176"/>
      <c r="G23" s="157"/>
      <c r="H23" s="157"/>
      <c r="I23" s="157"/>
      <c r="J23" s="157"/>
      <c r="K23" s="157"/>
    </row>
    <row r="24" spans="1:19" x14ac:dyDescent="0.3">
      <c r="B24" s="88"/>
      <c r="C24" s="103"/>
      <c r="D24" s="177"/>
      <c r="E24" s="165"/>
    </row>
    <row r="25" spans="1:19" x14ac:dyDescent="0.3">
      <c r="B25" s="180" t="s">
        <v>67</v>
      </c>
      <c r="C25" s="185">
        <f>+SUM(C26:C50)</f>
        <v>31609.835467591303</v>
      </c>
      <c r="D25" s="178"/>
      <c r="E25" s="180" t="s">
        <v>67</v>
      </c>
      <c r="F25" s="180" t="s">
        <v>22</v>
      </c>
    </row>
    <row r="26" spans="1:19" x14ac:dyDescent="0.3">
      <c r="B26" s="139" t="s">
        <v>69</v>
      </c>
      <c r="C26" s="75">
        <v>10616.173705117193</v>
      </c>
      <c r="D26" s="103"/>
      <c r="E26" s="166" t="str">
        <f>+PROPER(B26)</f>
        <v>Estados Unidos</v>
      </c>
      <c r="F26" s="171">
        <f>+C26/$C$25</f>
        <v>0.33585033101490402</v>
      </c>
    </row>
    <row r="27" spans="1:19" x14ac:dyDescent="0.3">
      <c r="B27" s="139" t="s">
        <v>68</v>
      </c>
      <c r="C27" s="75">
        <v>10447.744001500007</v>
      </c>
      <c r="D27" s="103"/>
      <c r="E27" s="166" t="str">
        <f>+PROPER(B27)</f>
        <v>Corea Del Sur</v>
      </c>
      <c r="F27" s="171">
        <f>+C27/$C$25</f>
        <v>0.33052193556058818</v>
      </c>
    </row>
    <row r="28" spans="1:19" x14ac:dyDescent="0.3">
      <c r="B28" s="139" t="s">
        <v>70</v>
      </c>
      <c r="C28" s="75">
        <v>2453.5984214701011</v>
      </c>
      <c r="D28" s="182"/>
      <c r="E28" s="166" t="str">
        <f>+PROPER(B28)</f>
        <v>España</v>
      </c>
      <c r="F28" s="171">
        <f>+C28/$C$25</f>
        <v>7.762136009805265E-2</v>
      </c>
      <c r="N28" s="225" t="s">
        <v>127</v>
      </c>
      <c r="O28" s="225"/>
      <c r="P28" s="225"/>
    </row>
    <row r="29" spans="1:19" x14ac:dyDescent="0.3">
      <c r="B29" s="139" t="s">
        <v>95</v>
      </c>
      <c r="C29" s="75">
        <v>2288.3663579199992</v>
      </c>
      <c r="D29" s="103"/>
      <c r="E29" s="191" t="s">
        <v>71</v>
      </c>
      <c r="F29" s="192">
        <f>1-SUM(F26:F28)</f>
        <v>0.25600637332645515</v>
      </c>
      <c r="N29" s="187" t="s">
        <v>67</v>
      </c>
      <c r="O29" s="188" t="s">
        <v>116</v>
      </c>
      <c r="P29" s="189" t="s">
        <v>115</v>
      </c>
      <c r="Q29" s="171"/>
    </row>
    <row r="30" spans="1:19" x14ac:dyDescent="0.3">
      <c r="B30" s="198" t="s">
        <v>124</v>
      </c>
      <c r="C30" s="75">
        <v>886.08999900000003</v>
      </c>
      <c r="D30" s="103"/>
      <c r="E30" s="166"/>
      <c r="F30" s="197"/>
      <c r="N30" s="161" t="s">
        <v>69</v>
      </c>
      <c r="O30" s="183">
        <v>82232256.530600816</v>
      </c>
      <c r="P30" s="199">
        <f>+O30/$O$35</f>
        <v>0.37781848235369664</v>
      </c>
      <c r="Q30" s="171"/>
      <c r="S30" s="103">
        <v>195931896.58675063</v>
      </c>
    </row>
    <row r="31" spans="1:19" x14ac:dyDescent="0.3">
      <c r="B31" s="198" t="s">
        <v>74</v>
      </c>
      <c r="C31" s="75">
        <v>801.56599891999997</v>
      </c>
      <c r="D31" s="103"/>
      <c r="E31" s="166"/>
      <c r="F31" s="197"/>
      <c r="N31" s="161" t="s">
        <v>68</v>
      </c>
      <c r="O31" s="183">
        <v>67246818.924999744</v>
      </c>
      <c r="P31" s="199">
        <f t="shared" ref="P31:P35" si="8">+O31/$O$35</f>
        <v>0.30896745561034911</v>
      </c>
      <c r="Q31" s="171"/>
      <c r="S31" s="103">
        <f>SUM(O30:O33)</f>
        <v>182874077.96270248</v>
      </c>
    </row>
    <row r="32" spans="1:19" x14ac:dyDescent="0.3">
      <c r="B32" s="139" t="s">
        <v>128</v>
      </c>
      <c r="C32" s="75">
        <v>659.02499880199991</v>
      </c>
      <c r="D32" s="182"/>
      <c r="N32" s="161" t="s">
        <v>95</v>
      </c>
      <c r="O32" s="183">
        <v>18755110.209900007</v>
      </c>
      <c r="P32" s="199">
        <f t="shared" si="8"/>
        <v>8.6170896614564396E-2</v>
      </c>
      <c r="Q32" s="171"/>
      <c r="R32" s="103"/>
      <c r="S32" s="103">
        <f>SUM(S30-S31)</f>
        <v>13057818.624048144</v>
      </c>
    </row>
    <row r="33" spans="2:18" x14ac:dyDescent="0.3">
      <c r="B33" s="139" t="s">
        <v>129</v>
      </c>
      <c r="C33" s="75">
        <v>599.55000145999998</v>
      </c>
      <c r="N33" s="161" t="s">
        <v>70</v>
      </c>
      <c r="O33" s="183">
        <v>14639892.297201896</v>
      </c>
      <c r="P33" s="199">
        <f t="shared" si="8"/>
        <v>6.726340882415259E-2</v>
      </c>
      <c r="Q33" s="171"/>
      <c r="R33" s="103"/>
    </row>
    <row r="34" spans="2:18" x14ac:dyDescent="0.3">
      <c r="B34" s="139" t="s">
        <v>72</v>
      </c>
      <c r="C34" s="75">
        <v>598.01000020000004</v>
      </c>
      <c r="N34" s="161" t="s">
        <v>114</v>
      </c>
      <c r="O34" s="183">
        <v>34776091.024051003</v>
      </c>
      <c r="P34" s="199">
        <f t="shared" si="8"/>
        <v>0.15977975659723714</v>
      </c>
      <c r="Q34" s="171"/>
      <c r="R34" s="103"/>
    </row>
    <row r="35" spans="2:18" x14ac:dyDescent="0.3">
      <c r="B35" s="139" t="s">
        <v>118</v>
      </c>
      <c r="C35" s="75">
        <v>515.2200002899998</v>
      </c>
      <c r="N35" s="200" t="s">
        <v>10</v>
      </c>
      <c r="O35" s="201">
        <f>SUM(O30:O34)</f>
        <v>217650168.98675349</v>
      </c>
      <c r="P35" s="202">
        <f t="shared" si="8"/>
        <v>1</v>
      </c>
      <c r="Q35" s="171"/>
      <c r="R35" s="103"/>
    </row>
    <row r="36" spans="2:18" x14ac:dyDescent="0.3">
      <c r="B36" s="139" t="s">
        <v>79</v>
      </c>
      <c r="C36" s="75">
        <v>405.13157228</v>
      </c>
      <c r="N36" s="157"/>
      <c r="O36" s="205"/>
      <c r="P36" s="206"/>
      <c r="Q36" s="171"/>
      <c r="R36" s="103"/>
    </row>
    <row r="37" spans="2:18" x14ac:dyDescent="0.3">
      <c r="B37" s="198" t="s">
        <v>119</v>
      </c>
      <c r="C37" s="75">
        <v>285.29999989999999</v>
      </c>
      <c r="E37" s="103"/>
      <c r="N37" s="157"/>
      <c r="O37" s="183"/>
      <c r="P37" s="203"/>
      <c r="Q37" s="171"/>
      <c r="R37" s="103"/>
    </row>
    <row r="38" spans="2:18" x14ac:dyDescent="0.3">
      <c r="B38" s="139" t="s">
        <v>77</v>
      </c>
      <c r="C38" s="75">
        <v>262.32</v>
      </c>
      <c r="E38" s="103"/>
      <c r="O38" s="183"/>
      <c r="P38" s="203"/>
      <c r="Q38" s="171"/>
      <c r="R38" s="103"/>
    </row>
    <row r="39" spans="2:18" x14ac:dyDescent="0.3">
      <c r="B39" s="198" t="s">
        <v>78</v>
      </c>
      <c r="C39" s="75">
        <v>230.817002511</v>
      </c>
      <c r="D39" s="79"/>
      <c r="O39" s="183"/>
      <c r="P39" s="186"/>
      <c r="Q39" s="171"/>
      <c r="R39" s="103"/>
    </row>
    <row r="40" spans="2:18" x14ac:dyDescent="0.3">
      <c r="B40" s="198" t="s">
        <v>76</v>
      </c>
      <c r="C40" s="75">
        <v>148.72999931999999</v>
      </c>
      <c r="D40" s="79"/>
      <c r="E40" s="103"/>
      <c r="O40" s="103"/>
      <c r="P40" s="186"/>
      <c r="Q40" s="171"/>
      <c r="R40" s="103"/>
    </row>
    <row r="41" spans="2:18" x14ac:dyDescent="0.3">
      <c r="B41" s="198" t="s">
        <v>73</v>
      </c>
      <c r="C41" s="75">
        <v>117.77000000000001</v>
      </c>
      <c r="D41" s="79"/>
      <c r="G41" s="103"/>
      <c r="H41" s="76">
        <f>G41/$C$25</f>
        <v>0</v>
      </c>
      <c r="N41" s="103"/>
      <c r="O41" s="103"/>
      <c r="P41" s="190"/>
      <c r="Q41" s="171"/>
      <c r="R41" s="103"/>
    </row>
    <row r="42" spans="2:18" x14ac:dyDescent="0.3">
      <c r="B42" s="139" t="s">
        <v>75</v>
      </c>
      <c r="C42" s="75">
        <v>106.4</v>
      </c>
      <c r="D42" s="79"/>
      <c r="J42" s="183"/>
      <c r="N42" s="178"/>
      <c r="O42" s="178"/>
      <c r="P42" s="190"/>
      <c r="R42" s="103"/>
    </row>
    <row r="43" spans="2:18" x14ac:dyDescent="0.3">
      <c r="B43" s="139" t="s">
        <v>126</v>
      </c>
      <c r="C43" s="75">
        <v>48.239999999999995</v>
      </c>
      <c r="D43" s="79"/>
      <c r="J43" s="183"/>
      <c r="N43" s="178"/>
      <c r="O43" s="178"/>
      <c r="P43" s="190"/>
      <c r="R43" s="103"/>
    </row>
    <row r="44" spans="2:18" x14ac:dyDescent="0.3">
      <c r="B44" s="139" t="s">
        <v>121</v>
      </c>
      <c r="C44" s="75">
        <v>45.4</v>
      </c>
      <c r="J44" s="76" t="s">
        <v>5</v>
      </c>
      <c r="N44" s="178"/>
      <c r="O44" s="178"/>
      <c r="P44" s="190"/>
      <c r="R44" s="103"/>
    </row>
    <row r="45" spans="2:18" x14ac:dyDescent="0.3">
      <c r="B45" s="139" t="s">
        <v>120</v>
      </c>
      <c r="C45" s="75">
        <v>44.22</v>
      </c>
      <c r="N45" s="178"/>
      <c r="O45" s="178"/>
      <c r="R45" s="103"/>
    </row>
    <row r="46" spans="2:18" x14ac:dyDescent="0.3">
      <c r="B46" s="139" t="s">
        <v>81</v>
      </c>
      <c r="C46" s="75">
        <v>24.889000000999999</v>
      </c>
      <c r="G46" s="103"/>
      <c r="H46" s="103"/>
      <c r="R46" s="103"/>
    </row>
    <row r="47" spans="2:18" x14ac:dyDescent="0.3">
      <c r="B47" s="139" t="s">
        <v>130</v>
      </c>
      <c r="C47" s="75">
        <v>22.97</v>
      </c>
      <c r="G47" s="103"/>
      <c r="H47" s="103"/>
      <c r="R47" s="103"/>
    </row>
    <row r="48" spans="2:18" x14ac:dyDescent="0.3">
      <c r="B48" s="139" t="s">
        <v>125</v>
      </c>
      <c r="C48" s="75">
        <v>2.2634088999999999</v>
      </c>
      <c r="G48" s="103"/>
      <c r="H48" s="103"/>
      <c r="R48" s="103"/>
    </row>
    <row r="49" spans="2:18" x14ac:dyDescent="0.3">
      <c r="B49" s="139" t="s">
        <v>80</v>
      </c>
      <c r="C49" s="75">
        <v>4.1000000000000002E-2</v>
      </c>
      <c r="H49" s="103"/>
      <c r="R49" s="103"/>
    </row>
    <row r="50" spans="2:18" x14ac:dyDescent="0.3">
      <c r="C50" s="204"/>
      <c r="R50" s="103"/>
    </row>
    <row r="51" spans="2:18" x14ac:dyDescent="0.3">
      <c r="B51" s="224" t="s">
        <v>123</v>
      </c>
      <c r="C51" s="224"/>
      <c r="R51" s="103"/>
    </row>
    <row r="52" spans="2:18" x14ac:dyDescent="0.3">
      <c r="B52" s="193" t="s">
        <v>82</v>
      </c>
      <c r="C52" s="185">
        <f>+SUM(C53:C55)</f>
        <v>28968.224656343911</v>
      </c>
    </row>
    <row r="53" spans="2:18" x14ac:dyDescent="0.3">
      <c r="B53" s="139" t="s">
        <v>83</v>
      </c>
      <c r="C53" s="75">
        <v>28856.293442244911</v>
      </c>
    </row>
    <row r="54" spans="2:18" x14ac:dyDescent="0.3">
      <c r="B54" s="139" t="s">
        <v>84</v>
      </c>
      <c r="C54" s="75">
        <v>111.00021409999999</v>
      </c>
    </row>
    <row r="55" spans="2:18" x14ac:dyDescent="0.3">
      <c r="B55" s="148" t="s">
        <v>85</v>
      </c>
      <c r="C55" s="155">
        <v>0.9309999990000003</v>
      </c>
    </row>
    <row r="56" spans="2:18" x14ac:dyDescent="0.3">
      <c r="C56" s="179"/>
    </row>
    <row r="57" spans="2:18" x14ac:dyDescent="0.3">
      <c r="C57" s="179"/>
    </row>
    <row r="58" spans="2:18" x14ac:dyDescent="0.3">
      <c r="C58" s="179"/>
    </row>
    <row r="59" spans="2:18" x14ac:dyDescent="0.3">
      <c r="C59" s="179"/>
    </row>
    <row r="60" spans="2:18" x14ac:dyDescent="0.3">
      <c r="C60" s="179"/>
    </row>
    <row r="61" spans="2:18" x14ac:dyDescent="0.3">
      <c r="C61" s="179"/>
    </row>
    <row r="62" spans="2:18" x14ac:dyDescent="0.3">
      <c r="C62" s="179"/>
    </row>
  </sheetData>
  <mergeCells count="5">
    <mergeCell ref="B23:D23"/>
    <mergeCell ref="G3:H3"/>
    <mergeCell ref="H21:K21"/>
    <mergeCell ref="B51:C51"/>
    <mergeCell ref="N28:P2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A1:M95"/>
  <sheetViews>
    <sheetView showGridLines="0" zoomScale="115" zoomScaleNormal="115" workbookViewId="0">
      <selection activeCell="D9" sqref="D9"/>
    </sheetView>
  </sheetViews>
  <sheetFormatPr baseColWidth="10" defaultColWidth="11.44140625" defaultRowHeight="14.4" x14ac:dyDescent="0.3"/>
  <cols>
    <col min="1" max="1" width="1.33203125" customWidth="1"/>
    <col min="2" max="2" width="16.6640625" customWidth="1"/>
    <col min="3" max="3" width="13.109375" customWidth="1"/>
    <col min="4" max="4" width="22.44140625" style="30" customWidth="1"/>
    <col min="5" max="5" width="14.33203125" customWidth="1"/>
    <col min="6" max="6" width="10.5546875" customWidth="1"/>
    <col min="7" max="7" width="10.88671875" customWidth="1"/>
    <col min="8" max="8" width="12.88671875" customWidth="1"/>
  </cols>
  <sheetData>
    <row r="1" spans="1:5" ht="18" x14ac:dyDescent="0.35">
      <c r="A1" s="23" t="s">
        <v>86</v>
      </c>
    </row>
    <row r="3" spans="1:5" ht="15.6" x14ac:dyDescent="0.3">
      <c r="A3" s="5"/>
      <c r="B3" s="38" t="s">
        <v>64</v>
      </c>
    </row>
    <row r="6" spans="1:5" ht="24.75" customHeight="1" x14ac:dyDescent="0.3">
      <c r="B6" s="14" t="s">
        <v>2</v>
      </c>
      <c r="C6" s="47" t="s">
        <v>87</v>
      </c>
      <c r="D6" s="33"/>
      <c r="E6" s="14" t="s">
        <v>4</v>
      </c>
    </row>
    <row r="7" spans="1:5" ht="18.75" customHeight="1" x14ac:dyDescent="0.3">
      <c r="B7" s="6">
        <v>2014</v>
      </c>
      <c r="C7" s="57">
        <v>125.11363197000001</v>
      </c>
      <c r="D7" s="58">
        <f t="shared" ref="D7:D12" si="0">C7</f>
        <v>125.11363197000001</v>
      </c>
      <c r="E7" s="14"/>
    </row>
    <row r="8" spans="1:5" x14ac:dyDescent="0.3">
      <c r="B8" s="6">
        <v>2015</v>
      </c>
      <c r="C8" s="57">
        <v>80.980322479999984</v>
      </c>
      <c r="D8" s="58">
        <f t="shared" si="0"/>
        <v>80.980322479999984</v>
      </c>
      <c r="E8" s="8"/>
    </row>
    <row r="9" spans="1:5" x14ac:dyDescent="0.3">
      <c r="B9" s="6">
        <v>2016</v>
      </c>
      <c r="C9" s="57">
        <v>77.300482829999993</v>
      </c>
      <c r="D9" s="58">
        <f t="shared" si="0"/>
        <v>77.300482829999993</v>
      </c>
      <c r="E9" s="8"/>
    </row>
    <row r="10" spans="1:5" x14ac:dyDescent="0.3">
      <c r="B10" s="6">
        <v>2017</v>
      </c>
      <c r="C10" s="57">
        <v>54.011532370000005</v>
      </c>
      <c r="D10" s="58">
        <f t="shared" si="0"/>
        <v>54.011532370000005</v>
      </c>
      <c r="E10" s="8"/>
    </row>
    <row r="11" spans="1:5" x14ac:dyDescent="0.3">
      <c r="B11" s="6">
        <v>2018</v>
      </c>
      <c r="C11" s="57">
        <v>74.036756979999993</v>
      </c>
      <c r="D11" s="58">
        <f t="shared" si="0"/>
        <v>74.036756979999993</v>
      </c>
      <c r="E11" s="8"/>
    </row>
    <row r="12" spans="1:5" x14ac:dyDescent="0.3">
      <c r="B12" s="6">
        <v>2019</v>
      </c>
      <c r="C12" s="57">
        <v>88.376455519999979</v>
      </c>
      <c r="D12" s="58">
        <f t="shared" si="0"/>
        <v>88.376455519999979</v>
      </c>
      <c r="E12" s="60">
        <f>(D12-D11)/D11</f>
        <v>0.19368350431493991</v>
      </c>
    </row>
    <row r="13" spans="1:5" x14ac:dyDescent="0.3">
      <c r="B13" s="25"/>
      <c r="C13" s="26"/>
      <c r="D13" s="35"/>
      <c r="E13" s="61"/>
    </row>
    <row r="14" spans="1:5" ht="15.75" customHeight="1" x14ac:dyDescent="0.3">
      <c r="B14" s="11" t="s">
        <v>88</v>
      </c>
      <c r="C14" s="59">
        <f>79223.66275/1000</f>
        <v>79.223662750000003</v>
      </c>
      <c r="D14" s="49"/>
      <c r="E14" s="62"/>
    </row>
    <row r="15" spans="1:5" x14ac:dyDescent="0.3">
      <c r="B15" s="10" t="s">
        <v>89</v>
      </c>
      <c r="C15" s="59">
        <f>60525.89241/1000</f>
        <v>60.525892409999997</v>
      </c>
      <c r="D15" s="49"/>
      <c r="E15" s="60">
        <f>(C15-C14)/C14</f>
        <v>-0.23601244490554693</v>
      </c>
    </row>
    <row r="18" spans="1:7" x14ac:dyDescent="0.3">
      <c r="B18" s="48"/>
      <c r="C18" s="48"/>
      <c r="D18" s="48"/>
      <c r="E18" s="48"/>
      <c r="F18" s="48"/>
      <c r="G18" s="48"/>
    </row>
    <row r="19" spans="1:7" ht="15.6" x14ac:dyDescent="0.3">
      <c r="A19" s="5"/>
      <c r="B19" s="38"/>
    </row>
    <row r="20" spans="1:7" ht="15.6" x14ac:dyDescent="0.3">
      <c r="A20" s="5"/>
      <c r="B20" s="38" t="s">
        <v>90</v>
      </c>
    </row>
    <row r="23" spans="1:7" ht="18.75" customHeight="1" x14ac:dyDescent="0.3">
      <c r="B23" s="14" t="s">
        <v>2</v>
      </c>
      <c r="C23" s="14" t="s">
        <v>3</v>
      </c>
      <c r="D23" s="33"/>
      <c r="E23" s="14" t="s">
        <v>4</v>
      </c>
    </row>
    <row r="24" spans="1:7" ht="18.75" customHeight="1" x14ac:dyDescent="0.3">
      <c r="B24" s="6">
        <v>2014</v>
      </c>
      <c r="C24" s="63">
        <v>13569.833064</v>
      </c>
      <c r="D24" s="33"/>
      <c r="E24" s="14"/>
    </row>
    <row r="25" spans="1:7" x14ac:dyDescent="0.3">
      <c r="B25" s="6">
        <v>2015</v>
      </c>
      <c r="C25" s="63">
        <v>7346.1839360000004</v>
      </c>
      <c r="D25" s="34"/>
      <c r="E25" s="8"/>
    </row>
    <row r="26" spans="1:7" x14ac:dyDescent="0.3">
      <c r="B26" s="6">
        <v>2016</v>
      </c>
      <c r="C26" s="64">
        <v>5132.5768879999996</v>
      </c>
      <c r="D26" s="34"/>
      <c r="E26" s="8"/>
    </row>
    <row r="27" spans="1:7" x14ac:dyDescent="0.3">
      <c r="B27" s="6">
        <v>2017</v>
      </c>
      <c r="C27" s="63">
        <v>3841.6992289999998</v>
      </c>
      <c r="D27" s="34"/>
      <c r="E27" s="8"/>
    </row>
    <row r="28" spans="1:7" x14ac:dyDescent="0.3">
      <c r="B28" s="6">
        <v>2018</v>
      </c>
      <c r="C28" s="63">
        <v>7270.9418770000011</v>
      </c>
      <c r="D28" s="34"/>
      <c r="E28" s="8"/>
    </row>
    <row r="29" spans="1:7" x14ac:dyDescent="0.3">
      <c r="B29" s="6">
        <v>2019</v>
      </c>
      <c r="C29" s="63">
        <v>11341.888414999999</v>
      </c>
      <c r="D29" s="34"/>
      <c r="E29" s="24"/>
    </row>
    <row r="30" spans="1:7" x14ac:dyDescent="0.3">
      <c r="B30" s="25"/>
      <c r="C30" s="26"/>
      <c r="D30" s="35"/>
      <c r="E30" s="27"/>
    </row>
    <row r="31" spans="1:7" ht="15.75" customHeight="1" x14ac:dyDescent="0.3">
      <c r="B31" s="11" t="s">
        <v>88</v>
      </c>
      <c r="C31" s="13">
        <v>9922.036946000002</v>
      </c>
      <c r="D31" s="33"/>
      <c r="E31" s="8"/>
    </row>
    <row r="32" spans="1:7" x14ac:dyDescent="0.3">
      <c r="B32" s="10" t="s">
        <v>89</v>
      </c>
      <c r="C32" s="13">
        <v>9327.8721280000009</v>
      </c>
      <c r="D32" s="33"/>
      <c r="E32" s="24">
        <f>(C32-C31)/C31</f>
        <v>-5.9883350690357426E-2</v>
      </c>
    </row>
    <row r="37" spans="1:4" ht="15.6" x14ac:dyDescent="0.3">
      <c r="A37" s="5"/>
      <c r="B37" s="39" t="s">
        <v>91</v>
      </c>
    </row>
    <row r="39" spans="1:4" x14ac:dyDescent="0.3">
      <c r="B39" s="1"/>
      <c r="C39" s="3"/>
    </row>
    <row r="40" spans="1:4" x14ac:dyDescent="0.3">
      <c r="B40" s="28" t="s">
        <v>92</v>
      </c>
      <c r="C40" s="3"/>
    </row>
    <row r="41" spans="1:4" x14ac:dyDescent="0.3">
      <c r="B41" s="1"/>
      <c r="C41" s="3"/>
    </row>
    <row r="42" spans="1:4" x14ac:dyDescent="0.3">
      <c r="B42" s="15" t="s">
        <v>93</v>
      </c>
      <c r="C42" s="16" t="s">
        <v>3</v>
      </c>
      <c r="D42" s="9" t="s">
        <v>94</v>
      </c>
    </row>
    <row r="43" spans="1:4" x14ac:dyDescent="0.3">
      <c r="B43" s="50" t="s">
        <v>69</v>
      </c>
      <c r="C43" s="17">
        <v>3633.9089780000004</v>
      </c>
      <c r="D43" s="18">
        <f t="shared" ref="D43:D48" si="1">C43/$C$49</f>
        <v>0.3895753423861687</v>
      </c>
    </row>
    <row r="44" spans="1:4" x14ac:dyDescent="0.3">
      <c r="B44" s="50" t="s">
        <v>78</v>
      </c>
      <c r="C44" s="17">
        <v>2456.3919999999998</v>
      </c>
      <c r="D44" s="18">
        <f t="shared" si="1"/>
        <v>0.26333894443369449</v>
      </c>
    </row>
    <row r="45" spans="1:4" x14ac:dyDescent="0.3">
      <c r="B45" s="53" t="s">
        <v>70</v>
      </c>
      <c r="C45" s="17">
        <v>1013.930322</v>
      </c>
      <c r="D45" s="18">
        <f t="shared" si="1"/>
        <v>0.10869899459239242</v>
      </c>
    </row>
    <row r="46" spans="1:4" x14ac:dyDescent="0.3">
      <c r="B46" s="55" t="s">
        <v>95</v>
      </c>
      <c r="C46" s="54">
        <v>653.89628899999991</v>
      </c>
      <c r="D46" s="18">
        <f t="shared" si="1"/>
        <v>7.01013350126405E-2</v>
      </c>
    </row>
    <row r="47" spans="1:4" x14ac:dyDescent="0.3">
      <c r="B47" s="55" t="s">
        <v>79</v>
      </c>
      <c r="C47" s="52">
        <v>332.63675899999998</v>
      </c>
      <c r="D47" s="18">
        <f t="shared" si="1"/>
        <v>3.5660518758775156E-2</v>
      </c>
    </row>
    <row r="48" spans="1:4" x14ac:dyDescent="0.3">
      <c r="B48" s="50" t="s">
        <v>71</v>
      </c>
      <c r="C48" s="17">
        <v>1237.1077799999996</v>
      </c>
      <c r="D48" s="18">
        <f t="shared" si="1"/>
        <v>0.1326248648163286</v>
      </c>
    </row>
    <row r="49" spans="2:7" x14ac:dyDescent="0.3">
      <c r="B49" s="40" t="s">
        <v>10</v>
      </c>
      <c r="C49" s="41">
        <f>SUM(C43:C48)</f>
        <v>9327.8721280000009</v>
      </c>
      <c r="D49" s="19">
        <f>SUM(D43:D48)</f>
        <v>0.99999999999999989</v>
      </c>
    </row>
    <row r="50" spans="2:7" x14ac:dyDescent="0.3">
      <c r="C50" s="3"/>
    </row>
    <row r="51" spans="2:7" x14ac:dyDescent="0.3">
      <c r="B51" s="1"/>
      <c r="C51" s="2"/>
    </row>
    <row r="52" spans="2:7" x14ac:dyDescent="0.3">
      <c r="B52" s="1"/>
      <c r="C52" s="3"/>
    </row>
    <row r="55" spans="2:7" x14ac:dyDescent="0.3">
      <c r="B55" s="1"/>
      <c r="C55" s="3"/>
    </row>
    <row r="56" spans="2:7" x14ac:dyDescent="0.3">
      <c r="B56" s="42" t="s">
        <v>96</v>
      </c>
      <c r="C56" s="4"/>
    </row>
    <row r="57" spans="2:7" x14ac:dyDescent="0.3">
      <c r="B57" s="1"/>
      <c r="C57" s="4"/>
    </row>
    <row r="58" spans="2:7" x14ac:dyDescent="0.3">
      <c r="B58" s="29"/>
      <c r="C58" s="36"/>
      <c r="E58" s="32"/>
      <c r="G58" s="31"/>
    </row>
    <row r="59" spans="2:7" x14ac:dyDescent="0.3">
      <c r="B59" s="9" t="s">
        <v>2</v>
      </c>
      <c r="C59" s="9" t="s">
        <v>97</v>
      </c>
      <c r="E59" s="22"/>
    </row>
    <row r="60" spans="2:7" x14ac:dyDescent="0.3">
      <c r="B60" s="45">
        <v>2009</v>
      </c>
      <c r="C60" s="7">
        <v>5815.1283422459892</v>
      </c>
      <c r="D60" s="44"/>
      <c r="E60" s="43"/>
    </row>
    <row r="61" spans="2:7" x14ac:dyDescent="0.3">
      <c r="B61" s="45">
        <v>2010</v>
      </c>
      <c r="C61" s="7">
        <v>9662.0387775551098</v>
      </c>
      <c r="D61" s="44"/>
      <c r="E61" s="43"/>
      <c r="G61" s="36"/>
    </row>
    <row r="62" spans="2:7" x14ac:dyDescent="0.3">
      <c r="B62" s="45">
        <v>2011</v>
      </c>
      <c r="C62" s="7">
        <v>11502.782335462727</v>
      </c>
      <c r="D62" s="44"/>
      <c r="E62" s="43"/>
    </row>
    <row r="63" spans="2:7" x14ac:dyDescent="0.3">
      <c r="B63" s="45">
        <v>2012</v>
      </c>
      <c r="C63" s="7">
        <v>11326.490516717147</v>
      </c>
      <c r="D63" s="44"/>
      <c r="E63" s="43"/>
    </row>
    <row r="64" spans="2:7" x14ac:dyDescent="0.3">
      <c r="B64" s="45">
        <v>2013</v>
      </c>
      <c r="C64" s="7">
        <v>9159.2964628199115</v>
      </c>
      <c r="D64" s="44"/>
      <c r="E64" s="43"/>
    </row>
    <row r="65" spans="2:13" x14ac:dyDescent="0.3">
      <c r="B65" s="45">
        <v>2014</v>
      </c>
      <c r="C65" s="7">
        <v>9219.983133169073</v>
      </c>
      <c r="D65" s="44"/>
      <c r="E65" s="43"/>
    </row>
    <row r="66" spans="2:13" x14ac:dyDescent="0.3">
      <c r="B66" s="45">
        <v>2015</v>
      </c>
      <c r="C66" s="7">
        <v>11023.454243114664</v>
      </c>
      <c r="D66" s="44"/>
      <c r="E66" s="43"/>
    </row>
    <row r="67" spans="2:13" x14ac:dyDescent="0.3">
      <c r="B67" s="45">
        <v>2016</v>
      </c>
      <c r="C67" s="7">
        <v>15060.754961261089</v>
      </c>
      <c r="D67" s="44"/>
      <c r="E67" s="43"/>
    </row>
    <row r="68" spans="2:13" x14ac:dyDescent="0.3">
      <c r="B68" s="45">
        <v>2017</v>
      </c>
      <c r="C68" s="7">
        <v>14059.281882944097</v>
      </c>
      <c r="D68" s="44"/>
      <c r="E68" s="43"/>
    </row>
    <row r="69" spans="2:13" x14ac:dyDescent="0.3">
      <c r="B69" s="45">
        <v>2018</v>
      </c>
      <c r="C69" s="7">
        <v>10182.553819361246</v>
      </c>
      <c r="D69" s="44"/>
      <c r="E69" s="43"/>
    </row>
    <row r="70" spans="2:13" x14ac:dyDescent="0.3">
      <c r="B70" s="45">
        <v>2019</v>
      </c>
      <c r="C70" s="7">
        <v>7792.0406449352276</v>
      </c>
      <c r="D70" s="44"/>
      <c r="E70" s="43"/>
    </row>
    <row r="71" spans="2:13" ht="27.6" x14ac:dyDescent="0.3">
      <c r="B71" s="46" t="s">
        <v>98</v>
      </c>
      <c r="C71" s="12">
        <v>6488.7137794605915</v>
      </c>
      <c r="D71" s="44"/>
      <c r="E71" s="43"/>
      <c r="G71" s="36"/>
      <c r="H71" s="37"/>
    </row>
    <row r="75" spans="2:13" x14ac:dyDescent="0.3"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</row>
    <row r="77" spans="2:13" x14ac:dyDescent="0.3"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</row>
    <row r="79" spans="2:13" x14ac:dyDescent="0.3">
      <c r="B79" t="s">
        <v>99</v>
      </c>
    </row>
    <row r="80" spans="2:13" x14ac:dyDescent="0.3">
      <c r="B80" s="31"/>
      <c r="C80" s="31"/>
      <c r="D80" s="31"/>
      <c r="E80" s="31"/>
      <c r="F80" s="31"/>
      <c r="G80" s="31"/>
    </row>
    <row r="81" spans="2:4" x14ac:dyDescent="0.3">
      <c r="B81" s="9" t="s">
        <v>93</v>
      </c>
      <c r="C81" s="9" t="s">
        <v>97</v>
      </c>
    </row>
    <row r="82" spans="2:4" x14ac:dyDescent="0.3">
      <c r="B82" s="8" t="s">
        <v>100</v>
      </c>
      <c r="C82" s="7">
        <v>9485.3444255374088</v>
      </c>
      <c r="D82" s="51"/>
    </row>
    <row r="83" spans="2:4" x14ac:dyDescent="0.3">
      <c r="B83" s="8" t="s">
        <v>101</v>
      </c>
      <c r="C83" s="7">
        <v>8104.1482517482518</v>
      </c>
      <c r="D83" s="51"/>
    </row>
    <row r="84" spans="2:4" x14ac:dyDescent="0.3">
      <c r="B84" s="8" t="s">
        <v>102</v>
      </c>
      <c r="C84" s="7">
        <v>7612.8582047946475</v>
      </c>
      <c r="D84" s="51"/>
    </row>
    <row r="85" spans="2:4" x14ac:dyDescent="0.3">
      <c r="B85" s="8" t="s">
        <v>103</v>
      </c>
      <c r="C85" s="7">
        <v>7213.3018504508391</v>
      </c>
      <c r="D85" s="51"/>
    </row>
    <row r="86" spans="2:4" x14ac:dyDescent="0.3">
      <c r="B86" s="8" t="s">
        <v>104</v>
      </c>
      <c r="C86" s="7">
        <v>7003.7089321973508</v>
      </c>
      <c r="D86" s="51"/>
    </row>
    <row r="87" spans="2:4" x14ac:dyDescent="0.3">
      <c r="B87" s="8" t="s">
        <v>105</v>
      </c>
      <c r="C87" s="7">
        <v>6713.8805970149251</v>
      </c>
      <c r="D87" s="51"/>
    </row>
    <row r="88" spans="2:4" x14ac:dyDescent="0.3">
      <c r="B88" s="8" t="s">
        <v>106</v>
      </c>
      <c r="C88" s="7">
        <v>6697.5467555666928</v>
      </c>
    </row>
    <row r="89" spans="2:4" x14ac:dyDescent="0.3">
      <c r="B89" s="8" t="s">
        <v>107</v>
      </c>
      <c r="C89" s="7">
        <v>6570.6582552602677</v>
      </c>
      <c r="D89" s="51"/>
    </row>
    <row r="90" spans="2:4" x14ac:dyDescent="0.3">
      <c r="B90" s="8" t="s">
        <v>108</v>
      </c>
      <c r="C90" s="7">
        <v>6401.2401905829602</v>
      </c>
      <c r="D90" s="51"/>
    </row>
    <row r="91" spans="2:4" x14ac:dyDescent="0.3">
      <c r="B91" s="8" t="s">
        <v>109</v>
      </c>
      <c r="C91" s="7">
        <v>6377.7304457406708</v>
      </c>
    </row>
    <row r="92" spans="2:4" x14ac:dyDescent="0.3">
      <c r="B92" s="8" t="s">
        <v>110</v>
      </c>
      <c r="C92" s="7">
        <v>6320.0777287534529</v>
      </c>
      <c r="D92" s="51"/>
    </row>
    <row r="93" spans="2:4" x14ac:dyDescent="0.3">
      <c r="B93" s="8" t="s">
        <v>111</v>
      </c>
      <c r="C93" s="7">
        <v>6283.1813176007863</v>
      </c>
      <c r="D93" s="51"/>
    </row>
    <row r="94" spans="2:4" x14ac:dyDescent="0.3">
      <c r="B94" s="8" t="s">
        <v>112</v>
      </c>
      <c r="C94" s="7">
        <v>5992.4391579344347</v>
      </c>
      <c r="D94" s="51"/>
    </row>
    <row r="95" spans="2:4" x14ac:dyDescent="0.3">
      <c r="B95" s="8" t="s">
        <v>113</v>
      </c>
      <c r="C95" s="7">
        <v>5857.788384679302</v>
      </c>
      <c r="D95" s="51"/>
    </row>
  </sheetData>
  <sortState xmlns:xlrd2="http://schemas.microsoft.com/office/spreadsheetml/2017/richdata2" ref="B31:C35">
    <sortCondition descending="1" ref="C31:C35"/>
  </sortState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360780-f6b7-4420-9875-3f365c257eb2">
      <Terms xmlns="http://schemas.microsoft.com/office/infopath/2007/PartnerControls"/>
    </lcf76f155ced4ddcb4097134ff3c332f>
    <TaxCatchAll xmlns="5aff5fc1-a0e3-4d47-9a27-b4e81c198a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37DF093341A459B1725B370F0D6C3" ma:contentTypeVersion="18" ma:contentTypeDescription="Crear nuevo documento." ma:contentTypeScope="" ma:versionID="c2dec6be6c9ecdfc97d922a69a0b6c9b">
  <xsd:schema xmlns:xsd="http://www.w3.org/2001/XMLSchema" xmlns:xs="http://www.w3.org/2001/XMLSchema" xmlns:p="http://schemas.microsoft.com/office/2006/metadata/properties" xmlns:ns2="5aff5fc1-a0e3-4d47-9a27-b4e81c198a82" xmlns:ns3="a7360780-f6b7-4420-9875-3f365c257eb2" targetNamespace="http://schemas.microsoft.com/office/2006/metadata/properties" ma:root="true" ma:fieldsID="91cbfa304e8768423da7f0d78aa6257e" ns2:_="" ns3:_="">
    <xsd:import namespace="5aff5fc1-a0e3-4d47-9a27-b4e81c198a82"/>
    <xsd:import namespace="a7360780-f6b7-4420-9875-3f365c257e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f5fc1-a0e3-4d47-9a27-b4e81c198a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900b1d-3883-4af9-aa73-3e1dfc456cb3}" ma:internalName="TaxCatchAll" ma:showField="CatchAllData" ma:web="5aff5fc1-a0e3-4d47-9a27-b4e81c198a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60780-f6b7-4420-9875-3f365c257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5a1b9b3e-563d-4224-9268-7184741b2c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3E0A6E-6C3B-49AA-8CA7-24B272FED6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42C4B0-D17C-4C69-978A-F311114314D0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a7360780-f6b7-4420-9875-3f365c257eb2"/>
    <ds:schemaRef ds:uri="5aff5fc1-a0e3-4d47-9a27-b4e81c198a82"/>
  </ds:schemaRefs>
</ds:datastoreItem>
</file>

<file path=customXml/itemProps3.xml><?xml version="1.0" encoding="utf-8"?>
<ds:datastoreItem xmlns:ds="http://schemas.openxmlformats.org/officeDocument/2006/customXml" ds:itemID="{F9CD8DEE-2F87-46AE-9581-D279E0479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f5fc1-a0e3-4d47-9a27-b4e81c198a82"/>
    <ds:schemaRef ds:uri="a7360780-f6b7-4420-9875-3f365c257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COSECHA</vt:lpstr>
      <vt:lpstr>PRODUCCION</vt:lpstr>
      <vt:lpstr>VENTA INTERNA</vt:lpstr>
      <vt:lpstr>EXPORTACION</vt:lpstr>
      <vt:lpstr>EXPORTACIONES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2026-02-23T18:19:50Z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0x010100F0137DF093341A459B1725B370F0D6C3</vt:lpwstr>
  </property>
  <property fmtid="{D5CDD505-2E9C-101B-9397-08002B2CF9AE}" pid="3" name="MediaServiceImageTags">
    <vt:lpwstr/>
  </property>
</Properties>
</file>