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95C1B3E5-CE76-418B-A324-91315AF64782}" xr6:coauthVersionLast="47" xr6:coauthVersionMax="47" xr10:uidLastSave="{00000000-0000-0000-0000-000000000000}"/>
  <bookViews>
    <workbookView xWindow="28680" yWindow="-120" windowWidth="19440" windowHeight="10320" activeTab="1" xr2:uid="{00000000-000D-0000-FFFF-FFFF00000000}"/>
  </bookViews>
  <sheets>
    <sheet name="COSECHA" sheetId="34" r:id="rId1"/>
    <sheet name="PRODUCCION" sheetId="30" r:id="rId2"/>
    <sheet name="VENTA INTERNA" sheetId="32" r:id="rId3"/>
    <sheet name="EXPORTACION" sheetId="35" r:id="rId4"/>
    <sheet name="EXPORTACIONES" sheetId="29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34" l="1"/>
  <c r="D40" i="34" s="1"/>
  <c r="G39" i="34" s="1"/>
  <c r="D39" i="34" l="1"/>
  <c r="D43" i="34"/>
  <c r="D38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2" i="34"/>
  <c r="D41" i="34"/>
  <c r="G40" i="34" s="1"/>
  <c r="D17" i="32"/>
  <c r="D17" i="30"/>
  <c r="D19" i="34"/>
  <c r="C50" i="35"/>
  <c r="F54" i="35" s="1"/>
  <c r="C24" i="35"/>
  <c r="F25" i="35"/>
  <c r="G25" i="30"/>
  <c r="E52" i="35"/>
  <c r="E53" i="35"/>
  <c r="E54" i="35"/>
  <c r="F53" i="35"/>
  <c r="F37" i="34"/>
  <c r="F38" i="34"/>
  <c r="M24" i="30"/>
  <c r="L25" i="30"/>
  <c r="M27" i="30"/>
  <c r="C26" i="30"/>
  <c r="D28" i="30"/>
  <c r="M30" i="30"/>
  <c r="M29" i="30"/>
  <c r="M33" i="30"/>
  <c r="M28" i="30"/>
  <c r="M32" i="30"/>
  <c r="M31" i="30"/>
  <c r="D27" i="30"/>
  <c r="D31" i="30"/>
  <c r="D30" i="30"/>
  <c r="D29" i="30"/>
  <c r="E26" i="35"/>
  <c r="E25" i="35"/>
  <c r="F6" i="35"/>
  <c r="F5" i="35"/>
  <c r="H6" i="35" s="1"/>
  <c r="F7" i="35"/>
  <c r="F8" i="35"/>
  <c r="H8" i="35"/>
  <c r="F9" i="35"/>
  <c r="H9" i="35" s="1"/>
  <c r="F10" i="35"/>
  <c r="F11" i="35"/>
  <c r="H11" i="35"/>
  <c r="F12" i="35"/>
  <c r="H12" i="35" s="1"/>
  <c r="H13" i="35"/>
  <c r="F13" i="35"/>
  <c r="F14" i="35"/>
  <c r="H14" i="35"/>
  <c r="F15" i="35"/>
  <c r="H15" i="35"/>
  <c r="F16" i="35"/>
  <c r="H16" i="35"/>
  <c r="F17" i="35"/>
  <c r="H17" i="35" s="1"/>
  <c r="E6" i="35"/>
  <c r="E5" i="35"/>
  <c r="G6" i="35" s="1"/>
  <c r="E7" i="35"/>
  <c r="G7" i="35"/>
  <c r="E8" i="35"/>
  <c r="G9" i="35" s="1"/>
  <c r="G8" i="35"/>
  <c r="E9" i="35"/>
  <c r="E10" i="35"/>
  <c r="E11" i="35"/>
  <c r="G11" i="35"/>
  <c r="E12" i="35"/>
  <c r="G12" i="35"/>
  <c r="E13" i="35"/>
  <c r="G13" i="35"/>
  <c r="E14" i="35"/>
  <c r="G14" i="35"/>
  <c r="E15" i="35"/>
  <c r="G15" i="35"/>
  <c r="E16" i="35"/>
  <c r="G16" i="35"/>
  <c r="E17" i="35"/>
  <c r="G17" i="35" s="1"/>
  <c r="M26" i="30"/>
  <c r="D12" i="30"/>
  <c r="D13" i="30"/>
  <c r="D14" i="30"/>
  <c r="D15" i="30"/>
  <c r="D16" i="30"/>
  <c r="B16" i="30"/>
  <c r="B16" i="35"/>
  <c r="B17" i="35"/>
  <c r="D16" i="32"/>
  <c r="D18" i="34"/>
  <c r="D15" i="32"/>
  <c r="D17" i="34"/>
  <c r="E17" i="34" s="1"/>
  <c r="E18" i="34"/>
  <c r="C30" i="34"/>
  <c r="D29" i="34" s="1"/>
  <c r="D28" i="34"/>
  <c r="D14" i="32"/>
  <c r="D12" i="32"/>
  <c r="D13" i="32"/>
  <c r="D16" i="34"/>
  <c r="D15" i="34"/>
  <c r="E16" i="34"/>
  <c r="D11" i="30"/>
  <c r="D7" i="34"/>
  <c r="D14" i="34"/>
  <c r="E14" i="34" s="1"/>
  <c r="C15" i="29"/>
  <c r="E15" i="29" s="1"/>
  <c r="C14" i="29"/>
  <c r="D12" i="29"/>
  <c r="E12" i="29" s="1"/>
  <c r="C49" i="29"/>
  <c r="D45" i="29" s="1"/>
  <c r="D48" i="29"/>
  <c r="D7" i="29"/>
  <c r="D9" i="34"/>
  <c r="D10" i="34"/>
  <c r="D11" i="34"/>
  <c r="D12" i="34"/>
  <c r="D13" i="34"/>
  <c r="D8" i="34"/>
  <c r="E13" i="34"/>
  <c r="D11" i="32"/>
  <c r="D8" i="29"/>
  <c r="D9" i="29"/>
  <c r="D10" i="29"/>
  <c r="D11" i="29"/>
  <c r="D44" i="29"/>
  <c r="E32" i="29"/>
  <c r="D43" i="29"/>
  <c r="D46" i="29"/>
  <c r="G10" i="35"/>
  <c r="H7" i="35"/>
  <c r="F28" i="35"/>
  <c r="F26" i="35"/>
  <c r="F27" i="35"/>
  <c r="F29" i="35"/>
  <c r="D49" i="29" l="1"/>
  <c r="H10" i="35"/>
  <c r="F52" i="35"/>
  <c r="F55" i="35" s="1"/>
  <c r="E15" i="34"/>
  <c r="D47" i="29"/>
  <c r="E19" i="34"/>
  <c r="D37" i="34"/>
  <c r="D30" i="34"/>
  <c r="G38" i="34"/>
  <c r="G37" i="34"/>
  <c r="G41" i="34" l="1"/>
  <c r="G42" i="34"/>
</calcChain>
</file>

<file path=xl/sharedStrings.xml><?xml version="1.0" encoding="utf-8"?>
<sst xmlns="http://schemas.openxmlformats.org/spreadsheetml/2006/main" count="208" uniqueCount="146">
  <si>
    <t>AÑO</t>
  </si>
  <si>
    <t>TM</t>
  </si>
  <si>
    <t>VAR %</t>
  </si>
  <si>
    <t>Destino de cosecha acuícola</t>
  </si>
  <si>
    <t>%</t>
  </si>
  <si>
    <t>Congelado</t>
  </si>
  <si>
    <t>Fresco</t>
  </si>
  <si>
    <t>TOTAL</t>
  </si>
  <si>
    <t>Regiones</t>
  </si>
  <si>
    <t>PARTICIPACION</t>
  </si>
  <si>
    <t>Exportación</t>
  </si>
  <si>
    <t xml:space="preserve"> </t>
  </si>
  <si>
    <t>Venta interna</t>
  </si>
  <si>
    <t xml:space="preserve"> US $ FOB</t>
  </si>
  <si>
    <t>TMB</t>
  </si>
  <si>
    <t>Miles TMB</t>
  </si>
  <si>
    <t>PAÍS</t>
  </si>
  <si>
    <t>Otros</t>
  </si>
  <si>
    <t>Exportacion acuícola nacional</t>
  </si>
  <si>
    <t>Valor</t>
  </si>
  <si>
    <t>MILLONES USD-FOB</t>
  </si>
  <si>
    <t>Ene-Nov 2019</t>
  </si>
  <si>
    <t>Ene-Nov 2020*</t>
  </si>
  <si>
    <t>VOLUMEN</t>
  </si>
  <si>
    <t>Participación de exportaciones , según país de destino, 2020 (ene-nov)</t>
  </si>
  <si>
    <t>AÑO 2020</t>
  </si>
  <si>
    <t>PAIS</t>
  </si>
  <si>
    <t>ESTADOS UNIDOS</t>
  </si>
  <si>
    <t>FRANCIA</t>
  </si>
  <si>
    <t>ESPAÑA</t>
  </si>
  <si>
    <t>CANADA</t>
  </si>
  <si>
    <t>ITALIA</t>
  </si>
  <si>
    <t>Precio de Exportación</t>
  </si>
  <si>
    <t>US$/TM</t>
  </si>
  <si>
    <t>2020*
( Ene- Nov)</t>
  </si>
  <si>
    <t>enero a noviembre 2020</t>
  </si>
  <si>
    <t>Ucrania</t>
  </si>
  <si>
    <t>Paises Bajos</t>
  </si>
  <si>
    <t>Taiwan</t>
  </si>
  <si>
    <t>Brasil</t>
  </si>
  <si>
    <t>Canada</t>
  </si>
  <si>
    <t>Rusia</t>
  </si>
  <si>
    <t>Francia</t>
  </si>
  <si>
    <t>Estados Unidos</t>
  </si>
  <si>
    <t>Corea del Sur</t>
  </si>
  <si>
    <t>Chile</t>
  </si>
  <si>
    <t>Nueva Zelanda</t>
  </si>
  <si>
    <t>Reino Unido</t>
  </si>
  <si>
    <t>Italia</t>
  </si>
  <si>
    <t>Alemania</t>
  </si>
  <si>
    <t xml:space="preserve">   </t>
  </si>
  <si>
    <t>Principales zona de cultivo</t>
  </si>
  <si>
    <t>PARTICIPACIÓN</t>
  </si>
  <si>
    <t>Principales zonas de producción</t>
  </si>
  <si>
    <t>Principal presentación</t>
  </si>
  <si>
    <t>Empresas productoras</t>
  </si>
  <si>
    <t>REGIÓN</t>
  </si>
  <si>
    <t>Part. %</t>
  </si>
  <si>
    <t>Presentación</t>
  </si>
  <si>
    <t>Ficha 3</t>
  </si>
  <si>
    <t>VARIAS ACUICOLAS</t>
  </si>
  <si>
    <t>Empresas</t>
  </si>
  <si>
    <t>Var. %</t>
  </si>
  <si>
    <t>Volumen</t>
  </si>
  <si>
    <t>Mill. US$-FOB</t>
  </si>
  <si>
    <t>MARITIMA DEL CALLAO</t>
  </si>
  <si>
    <t>AEREA Y POSTAL EX-IAAC</t>
  </si>
  <si>
    <t>ADUANA</t>
  </si>
  <si>
    <t>TRUCHA</t>
  </si>
  <si>
    <t>Cosecha acuícola de trucha</t>
  </si>
  <si>
    <t>Producción de Trucha</t>
  </si>
  <si>
    <t>PUNO</t>
  </si>
  <si>
    <t>PASCO</t>
  </si>
  <si>
    <t>HUANCAVELICA</t>
  </si>
  <si>
    <t>AYACUCHO</t>
  </si>
  <si>
    <t>CUSCO</t>
  </si>
  <si>
    <t>LA LIBERTAD</t>
  </si>
  <si>
    <t>LIMA</t>
  </si>
  <si>
    <t>AMAZONAS</t>
  </si>
  <si>
    <t>CAJAMARCA</t>
  </si>
  <si>
    <t>HUANUCO</t>
  </si>
  <si>
    <t>TACNA</t>
  </si>
  <si>
    <t>SAN MARTIN</t>
  </si>
  <si>
    <t>AREQUIPA</t>
  </si>
  <si>
    <t>LAMBAYEQUE</t>
  </si>
  <si>
    <t>UTILIZACIÓN</t>
  </si>
  <si>
    <t>FILETE</t>
  </si>
  <si>
    <t>HG</t>
  </si>
  <si>
    <t>Harami/Loin</t>
  </si>
  <si>
    <t>PULPA</t>
  </si>
  <si>
    <t>Harami/Lion</t>
  </si>
  <si>
    <t>EVISCERADO</t>
  </si>
  <si>
    <t>Sub productos</t>
  </si>
  <si>
    <t>Ova</t>
  </si>
  <si>
    <t>Filete IVP Ahumado</t>
  </si>
  <si>
    <t>Slice</t>
  </si>
  <si>
    <t>DESHUESADO</t>
  </si>
  <si>
    <t>Empanizado</t>
  </si>
  <si>
    <t>MAR ANDINO PERU S.A.C.</t>
  </si>
  <si>
    <t>PERUVIAN ANDEAN TROUT S.A.C.</t>
  </si>
  <si>
    <t>PISCIFACTORIAS DE LOS ANDES S.A.</t>
  </si>
  <si>
    <t>PISC. PARAÍSO DE  NAMORA</t>
  </si>
  <si>
    <t>HITLER VIGO CHAUCA</t>
  </si>
  <si>
    <t>JAULAS FLOTANTES ALFORJACOCHA ENRIQUE MARIN ORTIZ</t>
  </si>
  <si>
    <t>PISC. AREL LOS GORDITOS (CHOTA)</t>
  </si>
  <si>
    <t>CHINA</t>
  </si>
  <si>
    <t>ISRAEL</t>
  </si>
  <si>
    <t>GEORGIA</t>
  </si>
  <si>
    <t>JAPÓN</t>
  </si>
  <si>
    <t xml:space="preserve"> Región </t>
  </si>
  <si>
    <t>Total</t>
  </si>
  <si>
    <t>EXPORTACIONES DEL RECURSO TRUCHA</t>
  </si>
  <si>
    <t>NORUEGA</t>
  </si>
  <si>
    <t>BRASIL</t>
  </si>
  <si>
    <t>COLOMBIA</t>
  </si>
  <si>
    <t>VIETNAM</t>
  </si>
  <si>
    <t>COSTA RICA</t>
  </si>
  <si>
    <t>CHILE</t>
  </si>
  <si>
    <t>JAPON</t>
  </si>
  <si>
    <t>Part.%</t>
  </si>
  <si>
    <t>GIORGIA</t>
  </si>
  <si>
    <t>LITUANIA</t>
  </si>
  <si>
    <t>UCRANIA</t>
  </si>
  <si>
    <t>PAÍSES BAJOS</t>
  </si>
  <si>
    <t>LETONIA</t>
  </si>
  <si>
    <t>RUSIA</t>
  </si>
  <si>
    <t>TAILANDIA</t>
  </si>
  <si>
    <t>APURIMAC</t>
  </si>
  <si>
    <t>MOQUEGUA</t>
  </si>
  <si>
    <t>JUNIN</t>
  </si>
  <si>
    <t>HON</t>
  </si>
  <si>
    <t>ILO</t>
  </si>
  <si>
    <t>AÑO 2024</t>
  </si>
  <si>
    <t>Participación de exportaciones (T.M.), según país de destino</t>
  </si>
  <si>
    <t xml:space="preserve">     </t>
  </si>
  <si>
    <t>VIET NAM</t>
  </si>
  <si>
    <t>Participación de exportaciones en Mlls.USD-F0B, según país de destino</t>
  </si>
  <si>
    <t>MALASIA</t>
  </si>
  <si>
    <t>Lituania</t>
  </si>
  <si>
    <t>ARGENTINA</t>
  </si>
  <si>
    <t xml:space="preserve">    Año 2025</t>
  </si>
  <si>
    <t>Año 2025</t>
  </si>
  <si>
    <t>ANCASH</t>
  </si>
  <si>
    <t xml:space="preserve">Pasco </t>
  </si>
  <si>
    <t>Junín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</si>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</sst>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_-;\-* #,##0_-;_-* &quot;-&quot;??_-;_-@_-"/>
    <numFmt numFmtId="167" formatCode="0.0%"/>
    <numFmt numFmtId="168" formatCode="_-* #,##0.0_-;\-* #,##0.0_-;_-* &quot;-&quot;??_-;_-@_-"/>
    <numFmt numFmtId="169" formatCode="#,##0.0000_ ;[Red]\-#,##0.0000\ "/>
    <numFmt numFmtId="170" formatCode="#,##0_ ;\-#,##0\ "/>
    <numFmt numFmtId="171" formatCode="#,##0.00000"/>
    <numFmt numFmtId="172" formatCode="#,##0.0_ ;[Red]\-#,##0.0\ "/>
    <numFmt numFmtId="173" formatCode="#,##0_ ;[Red]\-#,##0\ "/>
    <numFmt numFmtId="174" formatCode="#,##0.0"/>
    <numFmt numFmtId="175" formatCode="\+0.0%;[Red]\-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sz val="11"/>
      <name val="Calibri"/>
      <family val="2"/>
      <scheme val="minor"/>
    </font>
    <font>
      <sz val="11"/>
      <name val="Calibri Light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theme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2" applyFont="1"/>
    <xf numFmtId="0" fontId="6" fillId="0" borderId="0" xfId="2" applyFont="1"/>
    <xf numFmtId="3" fontId="7" fillId="0" borderId="0" xfId="2" applyNumberFormat="1" applyFont="1"/>
    <xf numFmtId="3" fontId="7" fillId="0" borderId="0" xfId="2" applyNumberFormat="1" applyFont="1" applyAlignment="1">
      <alignment horizontal="right"/>
    </xf>
    <xf numFmtId="0" fontId="12" fillId="0" borderId="0" xfId="0" applyFont="1"/>
    <xf numFmtId="1" fontId="4" fillId="2" borderId="2" xfId="2" applyNumberFormat="1" applyFont="1" applyFill="1" applyBorder="1" applyAlignment="1">
      <alignment horizontal="center" vertical="center"/>
    </xf>
    <xf numFmtId="166" fontId="0" fillId="0" borderId="2" xfId="1" applyNumberFormat="1" applyFont="1" applyBorder="1"/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9" fillId="2" borderId="2" xfId="7" applyFont="1" applyFill="1" applyBorder="1" applyAlignment="1">
      <alignment horizontal="center" vertical="center" wrapText="1"/>
    </xf>
    <xf numFmtId="49" fontId="9" fillId="2" borderId="2" xfId="7" applyNumberFormat="1" applyFont="1" applyFill="1" applyBorder="1" applyAlignment="1">
      <alignment horizontal="center" vertical="center" wrapText="1"/>
    </xf>
    <xf numFmtId="166" fontId="0" fillId="0" borderId="2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166" fontId="7" fillId="2" borderId="2" xfId="1" applyNumberFormat="1" applyFont="1" applyFill="1" applyBorder="1" applyAlignment="1">
      <alignment horizontal="center"/>
    </xf>
    <xf numFmtId="9" fontId="0" fillId="0" borderId="2" xfId="9" applyFont="1" applyBorder="1" applyAlignment="1">
      <alignment horizontal="center"/>
    </xf>
    <xf numFmtId="9" fontId="11" fillId="0" borderId="2" xfId="9" applyFont="1" applyBorder="1" applyAlignment="1">
      <alignment horizontal="center"/>
    </xf>
    <xf numFmtId="1" fontId="4" fillId="2" borderId="1" xfId="2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/>
    <xf numFmtId="167" fontId="0" fillId="0" borderId="2" xfId="9" applyNumberFormat="1" applyFont="1" applyBorder="1" applyAlignment="1">
      <alignment horizontal="center"/>
    </xf>
    <xf numFmtId="1" fontId="4" fillId="2" borderId="0" xfId="2" applyNumberFormat="1" applyFont="1" applyFill="1" applyAlignment="1">
      <alignment horizontal="center" vertical="center"/>
    </xf>
    <xf numFmtId="166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0" borderId="0" xfId="2" applyFont="1"/>
    <xf numFmtId="17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6" fontId="0" fillId="0" borderId="0" xfId="1" applyNumberFormat="1" applyFont="1"/>
    <xf numFmtId="0" fontId="14" fillId="3" borderId="2" xfId="0" applyFont="1" applyFill="1" applyBorder="1" applyAlignment="1">
      <alignment horizontal="center"/>
    </xf>
    <xf numFmtId="166" fontId="14" fillId="3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66" fontId="0" fillId="0" borderId="0" xfId="0" applyNumberFormat="1"/>
    <xf numFmtId="9" fontId="0" fillId="0" borderId="0" xfId="9" applyFont="1"/>
    <xf numFmtId="0" fontId="11" fillId="0" borderId="0" xfId="0" applyFont="1"/>
    <xf numFmtId="0" fontId="5" fillId="0" borderId="0" xfId="0" applyFont="1" applyAlignment="1">
      <alignment horizontal="left" vertical="center" readingOrder="1"/>
    </xf>
    <xf numFmtId="0" fontId="4" fillId="2" borderId="2" xfId="2" applyFont="1" applyFill="1" applyBorder="1" applyAlignment="1">
      <alignment horizontal="center"/>
    </xf>
    <xf numFmtId="166" fontId="5" fillId="2" borderId="2" xfId="1" applyNumberFormat="1" applyFont="1" applyFill="1" applyBorder="1" applyAlignment="1">
      <alignment horizontal="center"/>
    </xf>
    <xf numFmtId="0" fontId="16" fillId="0" borderId="0" xfId="0" applyFont="1"/>
    <xf numFmtId="166" fontId="0" fillId="0" borderId="0" xfId="1" applyNumberFormat="1" applyFont="1" applyBorder="1"/>
    <xf numFmtId="9" fontId="0" fillId="0" borderId="0" xfId="9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8" fontId="0" fillId="0" borderId="0" xfId="1" applyNumberFormat="1" applyFont="1"/>
    <xf numFmtId="43" fontId="14" fillId="3" borderId="2" xfId="0" applyNumberFormat="1" applyFont="1" applyFill="1" applyBorder="1" applyAlignment="1">
      <alignment horizontal="center"/>
    </xf>
    <xf numFmtId="0" fontId="3" fillId="2" borderId="2" xfId="2" applyFont="1" applyFill="1" applyBorder="1" applyAlignment="1">
      <alignment horizontal="left"/>
    </xf>
    <xf numFmtId="0" fontId="19" fillId="0" borderId="0" xfId="0" applyFont="1" applyAlignment="1">
      <alignment horizontal="center" vertical="center"/>
    </xf>
    <xf numFmtId="166" fontId="7" fillId="2" borderId="5" xfId="1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left"/>
    </xf>
    <xf numFmtId="166" fontId="1" fillId="2" borderId="5" xfId="1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left"/>
    </xf>
    <xf numFmtId="0" fontId="0" fillId="4" borderId="0" xfId="0" applyFill="1" applyAlignment="1">
      <alignment vertical="center"/>
    </xf>
    <xf numFmtId="168" fontId="20" fillId="0" borderId="2" xfId="1" applyNumberFormat="1" applyFont="1" applyBorder="1" applyAlignment="1">
      <alignment vertical="center"/>
    </xf>
    <xf numFmtId="168" fontId="21" fillId="3" borderId="2" xfId="0" applyNumberFormat="1" applyFont="1" applyFill="1" applyBorder="1" applyAlignment="1">
      <alignment horizontal="center" vertical="center"/>
    </xf>
    <xf numFmtId="168" fontId="22" fillId="0" borderId="2" xfId="1" applyNumberFormat="1" applyFont="1" applyBorder="1" applyAlignment="1">
      <alignment horizontal="center" vertical="center"/>
    </xf>
    <xf numFmtId="167" fontId="20" fillId="0" borderId="2" xfId="9" applyNumberFormat="1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0" borderId="2" xfId="0" applyFont="1" applyBorder="1" applyAlignment="1">
      <alignment horizontal="center"/>
    </xf>
    <xf numFmtId="166" fontId="20" fillId="0" borderId="2" xfId="1" applyNumberFormat="1" applyFont="1" applyBorder="1"/>
    <xf numFmtId="166" fontId="20" fillId="0" borderId="2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" fontId="4" fillId="2" borderId="7" xfId="2" applyNumberFormat="1" applyFont="1" applyFill="1" applyBorder="1" applyAlignment="1">
      <alignment horizontal="center" vertical="center"/>
    </xf>
    <xf numFmtId="9" fontId="11" fillId="0" borderId="0" xfId="9" applyFont="1" applyAlignment="1">
      <alignment horizontal="center" vertical="center"/>
    </xf>
    <xf numFmtId="9" fontId="0" fillId="0" borderId="0" xfId="9" applyFont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3" fontId="29" fillId="0" borderId="0" xfId="0" applyNumberFormat="1" applyFont="1" applyAlignment="1">
      <alignment vertical="center"/>
    </xf>
    <xf numFmtId="169" fontId="29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left" vertical="center"/>
    </xf>
    <xf numFmtId="3" fontId="7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6" borderId="2" xfId="2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6" fillId="0" borderId="0" xfId="0" applyFont="1" applyAlignment="1">
      <alignment horizontal="left" vertical="center"/>
    </xf>
    <xf numFmtId="164" fontId="26" fillId="0" borderId="0" xfId="0" applyNumberFormat="1" applyFont="1" applyAlignment="1">
      <alignment vertical="center"/>
    </xf>
    <xf numFmtId="167" fontId="26" fillId="0" borderId="0" xfId="0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25" fillId="5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3" fontId="0" fillId="0" borderId="2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3" fontId="20" fillId="0" borderId="2" xfId="1" applyNumberFormat="1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7" fontId="20" fillId="0" borderId="2" xfId="9" applyNumberFormat="1" applyFont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3" fontId="30" fillId="2" borderId="2" xfId="1" applyNumberFormat="1" applyFont="1" applyFill="1" applyBorder="1" applyAlignment="1">
      <alignment horizontal="center" vertical="center"/>
    </xf>
    <xf numFmtId="3" fontId="21" fillId="3" borderId="3" xfId="1" applyNumberFormat="1" applyFont="1" applyFill="1" applyBorder="1" applyAlignment="1">
      <alignment horizontal="center" vertical="center"/>
    </xf>
    <xf numFmtId="3" fontId="30" fillId="0" borderId="2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3" fontId="30" fillId="0" borderId="2" xfId="1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7" fillId="7" borderId="8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9" fontId="20" fillId="0" borderId="0" xfId="0" applyNumberFormat="1" applyFont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3" fontId="17" fillId="7" borderId="8" xfId="0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20" fillId="0" borderId="9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right" vertical="center"/>
    </xf>
    <xf numFmtId="9" fontId="20" fillId="0" borderId="9" xfId="0" applyNumberFormat="1" applyFont="1" applyBorder="1" applyAlignment="1">
      <alignment vertical="center"/>
    </xf>
    <xf numFmtId="0" fontId="33" fillId="8" borderId="0" xfId="0" applyFont="1" applyFill="1" applyAlignment="1">
      <alignment vertical="center"/>
    </xf>
    <xf numFmtId="164" fontId="26" fillId="8" borderId="0" xfId="0" applyNumberFormat="1" applyFont="1" applyFill="1" applyAlignment="1">
      <alignment vertical="center"/>
    </xf>
    <xf numFmtId="167" fontId="26" fillId="8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167" fontId="2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3" fontId="28" fillId="2" borderId="2" xfId="2" applyNumberFormat="1" applyFont="1" applyFill="1" applyBorder="1" applyAlignment="1">
      <alignment horizontal="center" vertical="center"/>
    </xf>
    <xf numFmtId="3" fontId="28" fillId="2" borderId="6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71" fontId="0" fillId="0" borderId="0" xfId="0" applyNumberFormat="1" applyAlignment="1">
      <alignment vertical="center"/>
    </xf>
    <xf numFmtId="3" fontId="0" fillId="0" borderId="2" xfId="1" applyNumberFormat="1" applyFont="1" applyFill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9" fontId="0" fillId="0" borderId="0" xfId="9" applyFont="1" applyFill="1" applyBorder="1" applyAlignment="1">
      <alignment horizontal="center" vertical="center"/>
    </xf>
    <xf numFmtId="9" fontId="0" fillId="0" borderId="0" xfId="9" applyFont="1" applyFill="1" applyBorder="1" applyAlignment="1">
      <alignment horizontal="left" vertical="center"/>
    </xf>
    <xf numFmtId="43" fontId="0" fillId="0" borderId="2" xfId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0" fontId="0" fillId="0" borderId="0" xfId="9" applyNumberFormat="1" applyFont="1" applyAlignment="1">
      <alignment vertical="center"/>
    </xf>
    <xf numFmtId="0" fontId="18" fillId="0" borderId="0" xfId="0" applyFont="1" applyAlignment="1">
      <alignment vertical="center"/>
    </xf>
    <xf numFmtId="9" fontId="0" fillId="0" borderId="0" xfId="9" applyFont="1" applyAlignment="1">
      <alignment vertical="center"/>
    </xf>
    <xf numFmtId="9" fontId="11" fillId="0" borderId="0" xfId="9" applyFont="1" applyAlignment="1">
      <alignment vertical="center"/>
    </xf>
    <xf numFmtId="0" fontId="22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9" fontId="0" fillId="0" borderId="0" xfId="0" applyNumberFormat="1" applyAlignment="1">
      <alignment vertical="center"/>
    </xf>
    <xf numFmtId="3" fontId="11" fillId="0" borderId="0" xfId="0" applyNumberFormat="1" applyFont="1" applyAlignment="1">
      <alignment vertical="center"/>
    </xf>
    <xf numFmtId="0" fontId="0" fillId="0" borderId="9" xfId="0" applyBorder="1" applyAlignment="1">
      <alignment vertical="center"/>
    </xf>
    <xf numFmtId="0" fontId="4" fillId="6" borderId="6" xfId="2" applyFont="1" applyFill="1" applyBorder="1" applyAlignment="1">
      <alignment horizontal="center" vertical="center"/>
    </xf>
    <xf numFmtId="0" fontId="23" fillId="4" borderId="0" xfId="0" applyFont="1" applyFill="1" applyAlignment="1">
      <alignment vertical="center"/>
    </xf>
    <xf numFmtId="3" fontId="4" fillId="6" borderId="2" xfId="2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9" fontId="20" fillId="0" borderId="2" xfId="9" applyFont="1" applyBorder="1" applyAlignment="1">
      <alignment horizontal="center" vertical="center"/>
    </xf>
    <xf numFmtId="9" fontId="20" fillId="6" borderId="2" xfId="9" applyFont="1" applyFill="1" applyBorder="1" applyAlignment="1">
      <alignment horizontal="center" vertical="center"/>
    </xf>
    <xf numFmtId="167" fontId="34" fillId="6" borderId="2" xfId="9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170" fontId="20" fillId="0" borderId="2" xfId="1" applyNumberFormat="1" applyFont="1" applyBorder="1" applyAlignment="1">
      <alignment horizontal="center" vertical="center"/>
    </xf>
    <xf numFmtId="0" fontId="20" fillId="6" borderId="2" xfId="0" applyFont="1" applyFill="1" applyBorder="1" applyAlignment="1">
      <alignment vertical="center"/>
    </xf>
    <xf numFmtId="170" fontId="20" fillId="6" borderId="2" xfId="0" applyNumberFormat="1" applyFont="1" applyFill="1" applyBorder="1" applyAlignment="1">
      <alignment horizontal="center" vertical="center"/>
    </xf>
    <xf numFmtId="172" fontId="20" fillId="0" borderId="0" xfId="0" applyNumberFormat="1" applyFont="1" applyAlignment="1">
      <alignment vertical="center"/>
    </xf>
    <xf numFmtId="173" fontId="20" fillId="0" borderId="0" xfId="0" applyNumberFormat="1" applyFont="1" applyAlignment="1">
      <alignment vertical="center"/>
    </xf>
    <xf numFmtId="172" fontId="20" fillId="0" borderId="0" xfId="0" applyNumberFormat="1" applyFont="1" applyAlignment="1">
      <alignment horizontal="center" vertical="center"/>
    </xf>
    <xf numFmtId="167" fontId="20" fillId="0" borderId="9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174" fontId="0" fillId="0" borderId="0" xfId="0" applyNumberFormat="1" applyAlignment="1">
      <alignment vertical="center"/>
    </xf>
    <xf numFmtId="3" fontId="4" fillId="6" borderId="6" xfId="2" applyNumberFormat="1" applyFont="1" applyFill="1" applyBorder="1" applyAlignment="1">
      <alignment horizontal="right" vertical="center"/>
    </xf>
    <xf numFmtId="0" fontId="36" fillId="0" borderId="9" xfId="0" applyFont="1" applyBorder="1" applyAlignment="1">
      <alignment horizontal="center" vertical="center" wrapText="1" readingOrder="1"/>
    </xf>
    <xf numFmtId="0" fontId="35" fillId="0" borderId="0" xfId="0" applyFont="1" applyAlignment="1">
      <alignment horizontal="left" vertical="center" wrapText="1" readingOrder="1"/>
    </xf>
    <xf numFmtId="0" fontId="35" fillId="0" borderId="11" xfId="0" applyFont="1" applyBorder="1" applyAlignment="1">
      <alignment horizontal="left" vertical="center" wrapText="1" readingOrder="1"/>
    </xf>
    <xf numFmtId="0" fontId="36" fillId="0" borderId="12" xfId="0" applyFont="1" applyBorder="1" applyAlignment="1">
      <alignment horizontal="center" vertical="center" wrapText="1" readingOrder="1"/>
    </xf>
    <xf numFmtId="9" fontId="35" fillId="0" borderId="0" xfId="0" applyNumberFormat="1" applyFont="1" applyAlignment="1">
      <alignment horizontal="center" vertical="center" wrapText="1" readingOrder="1"/>
    </xf>
    <xf numFmtId="175" fontId="37" fillId="0" borderId="2" xfId="9" applyNumberFormat="1" applyFont="1" applyBorder="1" applyAlignment="1">
      <alignment horizontal="center" vertical="center"/>
    </xf>
    <xf numFmtId="175" fontId="6" fillId="0" borderId="2" xfId="9" applyNumberFormat="1" applyFont="1" applyBorder="1" applyAlignment="1">
      <alignment horizontal="center" vertical="center"/>
    </xf>
    <xf numFmtId="1" fontId="20" fillId="0" borderId="0" xfId="0" applyNumberFormat="1" applyFont="1" applyAlignment="1">
      <alignment horizontal="left" vertical="center"/>
    </xf>
    <xf numFmtId="1" fontId="0" fillId="0" borderId="0" xfId="0" applyNumberFormat="1" applyAlignment="1">
      <alignment vertical="center"/>
    </xf>
    <xf numFmtId="0" fontId="17" fillId="6" borderId="6" xfId="0" applyFont="1" applyFill="1" applyBorder="1" applyAlignment="1">
      <alignment horizontal="left" vertical="center"/>
    </xf>
    <xf numFmtId="3" fontId="17" fillId="6" borderId="6" xfId="0" applyNumberFormat="1" applyFont="1" applyFill="1" applyBorder="1" applyAlignment="1">
      <alignment horizontal="right" vertical="center"/>
    </xf>
    <xf numFmtId="167" fontId="0" fillId="0" borderId="0" xfId="0" applyNumberFormat="1" applyAlignment="1">
      <alignment vertical="center"/>
    </xf>
    <xf numFmtId="0" fontId="4" fillId="6" borderId="6" xfId="2" applyFont="1" applyFill="1" applyBorder="1" applyAlignment="1">
      <alignment horizontal="left" vertical="center"/>
    </xf>
    <xf numFmtId="0" fontId="4" fillId="6" borderId="6" xfId="2" applyFont="1" applyFill="1" applyBorder="1" applyAlignment="1">
      <alignment horizontal="right" vertical="center"/>
    </xf>
    <xf numFmtId="0" fontId="11" fillId="6" borderId="6" xfId="0" applyFont="1" applyFill="1" applyBorder="1" applyAlignment="1">
      <alignment vertical="center"/>
    </xf>
    <xf numFmtId="0" fontId="11" fillId="6" borderId="6" xfId="0" applyFont="1" applyFill="1" applyBorder="1" applyAlignment="1">
      <alignment horizontal="right" vertical="center"/>
    </xf>
    <xf numFmtId="167" fontId="0" fillId="0" borderId="0" xfId="9" applyNumberFormat="1" applyFont="1" applyBorder="1" applyAlignment="1">
      <alignment vertical="center"/>
    </xf>
    <xf numFmtId="3" fontId="7" fillId="0" borderId="0" xfId="2" applyNumberFormat="1" applyFont="1" applyAlignment="1">
      <alignment horizontal="right" vertical="center"/>
    </xf>
    <xf numFmtId="9" fontId="0" fillId="0" borderId="9" xfId="9" applyFont="1" applyBorder="1" applyAlignment="1">
      <alignment vertical="center"/>
    </xf>
    <xf numFmtId="3" fontId="0" fillId="0" borderId="0" xfId="0" applyNumberFormat="1"/>
    <xf numFmtId="1" fontId="0" fillId="0" borderId="9" xfId="0" applyNumberFormat="1" applyBorder="1" applyAlignment="1">
      <alignment vertical="center"/>
    </xf>
    <xf numFmtId="3" fontId="7" fillId="0" borderId="9" xfId="2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7" fontId="11" fillId="0" borderId="0" xfId="9" applyNumberFormat="1" applyFont="1" applyBorder="1" applyAlignment="1">
      <alignment vertical="center"/>
    </xf>
    <xf numFmtId="3" fontId="0" fillId="0" borderId="9" xfId="0" applyNumberFormat="1" applyBorder="1" applyAlignment="1">
      <alignment vertical="center"/>
    </xf>
    <xf numFmtId="9" fontId="0" fillId="0" borderId="0" xfId="9" applyFont="1" applyBorder="1" applyAlignment="1">
      <alignment vertical="center"/>
    </xf>
    <xf numFmtId="9" fontId="0" fillId="0" borderId="9" xfId="9" applyFont="1" applyFill="1" applyBorder="1" applyAlignment="1">
      <alignment horizontal="left" vertical="center"/>
    </xf>
    <xf numFmtId="1" fontId="4" fillId="2" borderId="3" xfId="2" applyNumberFormat="1" applyFont="1" applyFill="1" applyBorder="1" applyAlignment="1">
      <alignment horizontal="center" vertical="center"/>
    </xf>
    <xf numFmtId="17" fontId="31" fillId="0" borderId="0" xfId="0" applyNumberFormat="1" applyFont="1" applyAlignment="1">
      <alignment horizontal="center" vertical="center"/>
    </xf>
    <xf numFmtId="175" fontId="37" fillId="0" borderId="0" xfId="9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38" fillId="0" borderId="0" xfId="9" applyNumberFormat="1" applyFont="1" applyBorder="1" applyAlignment="1">
      <alignment horizontal="center" vertical="center"/>
    </xf>
    <xf numFmtId="3" fontId="1" fillId="0" borderId="3" xfId="1" applyNumberFormat="1" applyFont="1" applyFill="1" applyBorder="1" applyAlignment="1">
      <alignment horizontal="center" vertical="center"/>
    </xf>
    <xf numFmtId="3" fontId="0" fillId="0" borderId="3" xfId="1" applyNumberFormat="1" applyFont="1" applyFill="1" applyBorder="1" applyAlignment="1">
      <alignment horizontal="center" vertical="center"/>
    </xf>
    <xf numFmtId="1" fontId="4" fillId="2" borderId="13" xfId="2" applyNumberFormat="1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1" fillId="0" borderId="13" xfId="1" applyNumberFormat="1" applyFont="1" applyFill="1" applyBorder="1" applyAlignment="1">
      <alignment horizontal="center" vertical="center"/>
    </xf>
    <xf numFmtId="3" fontId="0" fillId="0" borderId="13" xfId="1" applyNumberFormat="1" applyFont="1" applyFill="1" applyBorder="1" applyAlignment="1">
      <alignment horizontal="center" vertical="center"/>
    </xf>
    <xf numFmtId="175" fontId="38" fillId="0" borderId="13" xfId="9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3" fontId="34" fillId="6" borderId="2" xfId="2" applyNumberFormat="1" applyFont="1" applyFill="1" applyBorder="1" applyAlignment="1">
      <alignment horizontal="right" vertical="center"/>
    </xf>
    <xf numFmtId="9" fontId="36" fillId="0" borderId="0" xfId="0" applyNumberFormat="1" applyFont="1" applyAlignment="1">
      <alignment horizontal="center" vertical="center" wrapText="1" readingOrder="1"/>
    </xf>
    <xf numFmtId="9" fontId="35" fillId="0" borderId="9" xfId="0" applyNumberFormat="1" applyFont="1" applyBorder="1" applyAlignment="1">
      <alignment horizontal="center" vertical="center" wrapText="1" readingOrder="1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11" fillId="0" borderId="9" xfId="0" applyFont="1" applyBorder="1" applyAlignment="1">
      <alignment horizontal="center" wrapText="1"/>
    </xf>
    <xf numFmtId="3" fontId="11" fillId="0" borderId="9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</cellXfs>
  <cellStyles count="20">
    <cellStyle name="Millares" xfId="1" builtinId="3"/>
    <cellStyle name="Millares 2" xfId="3" xr:uid="{00000000-0005-0000-0000-000001000000}"/>
    <cellStyle name="Millares 2 2" xfId="14" xr:uid="{00000000-0005-0000-0000-000002000000}"/>
    <cellStyle name="Millares 2 3" xfId="17" xr:uid="{00000000-0005-0000-0000-000003000000}"/>
    <cellStyle name="Millares 2 4" xfId="19" xr:uid="{00000000-0005-0000-0000-000004000000}"/>
    <cellStyle name="Millares 2 5" xfId="11" xr:uid="{00000000-0005-0000-0000-000005000000}"/>
    <cellStyle name="Millares 3" xfId="5" xr:uid="{00000000-0005-0000-0000-000006000000}"/>
    <cellStyle name="Millares 3 2" xfId="15" xr:uid="{00000000-0005-0000-0000-000007000000}"/>
    <cellStyle name="Millares 3 3" xfId="12" xr:uid="{00000000-0005-0000-0000-000008000000}"/>
    <cellStyle name="Millares 4" xfId="7" xr:uid="{00000000-0005-0000-0000-000009000000}"/>
    <cellStyle name="Millares 5" xfId="13" xr:uid="{00000000-0005-0000-0000-00000A000000}"/>
    <cellStyle name="Millares 6" xfId="16" xr:uid="{00000000-0005-0000-0000-00000B000000}"/>
    <cellStyle name="Millares 7" xfId="18" xr:uid="{00000000-0005-0000-0000-00000C000000}"/>
    <cellStyle name="Millares 8" xfId="10" xr:uid="{00000000-0005-0000-0000-00000D000000}"/>
    <cellStyle name="Normal" xfId="0" builtinId="0"/>
    <cellStyle name="Normal 2" xfId="2" xr:uid="{00000000-0005-0000-0000-00000F000000}"/>
    <cellStyle name="Normal 3" xfId="6" xr:uid="{00000000-0005-0000-0000-000010000000}"/>
    <cellStyle name="Normal 4" xfId="8" xr:uid="{00000000-0005-0000-0000-000011000000}"/>
    <cellStyle name="Porcentaje" xfId="9" builtinId="5"/>
    <cellStyle name="Porcentaje 2" xfId="4" xr:uid="{00000000-0005-0000-0000-000013000000}"/>
  </cellStyles>
  <dxfs count="0"/>
  <tableStyles count="0" defaultTableStyle="TableStyleMedium2" defaultPivotStyle="PivotStyleMedium9"/>
  <colors>
    <mruColors>
      <color rgb="FF660066"/>
      <color rgb="FFB686DA"/>
      <color rgb="FF00AA48"/>
      <color rgb="FF5195D3"/>
      <color rgb="FFDEBDE1"/>
      <color rgb="FFFCE892"/>
      <color rgb="FF60A500"/>
      <color rgb="FF0070C0"/>
      <color rgb="FF1D6325"/>
      <color rgb="FFE1BC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109"/>
        <c:holeSize val="50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9-4BC3-BD45-5AE6B8844E29}"/>
              </c:ext>
            </c:extLst>
          </c:dPt>
          <c:dPt>
            <c:idx val="7"/>
            <c:invertIfNegative val="0"/>
            <c:bubble3D val="0"/>
            <c:spPr>
              <a:solidFill>
                <a:srgbClr val="FCE8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9-4BC3-BD45-5AE6B8844E29}"/>
              </c:ext>
            </c:extLst>
          </c:dPt>
          <c:dPt>
            <c:idx val="8"/>
            <c:invertIfNegative val="0"/>
            <c:bubble3D val="0"/>
            <c:spPr>
              <a:solidFill>
                <a:srgbClr val="FCE8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9-4BC3-BD45-5AE6B8844E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EXPORTACIONES!$B$24:$B$32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Ene-Nov 2019</c:v>
                </c:pt>
                <c:pt idx="8">
                  <c:v> Ene-Nov 2020* </c:v>
                </c:pt>
              </c:strCache>
            </c:strRef>
          </c:cat>
          <c:val>
            <c:numRef>
              <c:f>EXPORTACIONES!$C$24:$C$32</c:f>
              <c:numCache>
                <c:formatCode>_-* #,##0_-;\-* #,##0_-;_-* "-"??_-;_-@_-</c:formatCode>
                <c:ptCount val="9"/>
                <c:pt idx="0">
                  <c:v>13569.833064</c:v>
                </c:pt>
                <c:pt idx="1">
                  <c:v>7346.1839360000004</c:v>
                </c:pt>
                <c:pt idx="2">
                  <c:v>5132.5768879999996</c:v>
                </c:pt>
                <c:pt idx="3">
                  <c:v>3841.6992289999998</c:v>
                </c:pt>
                <c:pt idx="4">
                  <c:v>7270.9418770000011</c:v>
                </c:pt>
                <c:pt idx="5">
                  <c:v>11341.888414999999</c:v>
                </c:pt>
                <c:pt idx="7">
                  <c:v>9922.036946000002</c:v>
                </c:pt>
                <c:pt idx="8">
                  <c:v>9327.8721280000009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49-4BC3-BD45-5AE6B884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-27"/>
        <c:axId val="207688720"/>
        <c:axId val="207692248"/>
      </c:barChart>
      <c:catAx>
        <c:axId val="20768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2248"/>
        <c:crosses val="autoZero"/>
        <c:auto val="1"/>
        <c:lblAlgn val="ctr"/>
        <c:lblOffset val="100"/>
        <c:noMultiLvlLbl val="0"/>
      </c:catAx>
      <c:valAx>
        <c:axId val="20769224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20768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C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36-44F9-84E1-00983FE0C588}"/>
              </c:ext>
            </c:extLst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36-44F9-84E1-00983FE0C588}"/>
              </c:ext>
            </c:extLst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36-44F9-84E1-00983FE0C588}"/>
              </c:ext>
            </c:extLst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36-44F9-84E1-00983FE0C588}"/>
              </c:ext>
            </c:extLst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36-44F9-84E1-00983FE0C588}"/>
              </c:ext>
            </c:extLst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36-44F9-84E1-00983FE0C588}"/>
              </c:ext>
            </c:extLst>
          </c:dPt>
          <c:dPt>
            <c:idx val="6"/>
            <c:bubble3D val="0"/>
            <c:spPr>
              <a:solidFill>
                <a:schemeClr val="accent6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EC-431B-AE6D-AA3DFBFC2962}"/>
              </c:ext>
            </c:extLst>
          </c:dPt>
          <c:dPt>
            <c:idx val="7"/>
            <c:bubble3D val="0"/>
            <c:spPr>
              <a:solidFill>
                <a:schemeClr val="accent6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24-4110-A3B4-1720018F79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EXPORTACIONES!$B$43:$B$48</c:f>
              <c:strCache>
                <c:ptCount val="6"/>
                <c:pt idx="0">
                  <c:v>ESTADOS UNIDOS</c:v>
                </c:pt>
                <c:pt idx="1">
                  <c:v>FRANCIA</c:v>
                </c:pt>
                <c:pt idx="2">
                  <c:v>ESPAÑA</c:v>
                </c:pt>
                <c:pt idx="3">
                  <c:v>CANADA</c:v>
                </c:pt>
                <c:pt idx="4">
                  <c:v>ITALIA</c:v>
                </c:pt>
                <c:pt idx="5">
                  <c:v>Otros</c:v>
                </c:pt>
              </c:strCache>
            </c:strRef>
          </c:cat>
          <c:val>
            <c:numRef>
              <c:f>EXPORTACIONES!$C$43:$C$48</c:f>
              <c:numCache>
                <c:formatCode>_-* #,##0_-;\-* #,##0_-;_-* "-"??_-;_-@_-</c:formatCode>
                <c:ptCount val="6"/>
                <c:pt idx="0">
                  <c:v>3633.9089780000004</c:v>
                </c:pt>
                <c:pt idx="1">
                  <c:v>2456.3919999999998</c:v>
                </c:pt>
                <c:pt idx="2">
                  <c:v>1013.930322</c:v>
                </c:pt>
                <c:pt idx="3">
                  <c:v>653.89628899999991</c:v>
                </c:pt>
                <c:pt idx="4">
                  <c:v>332.63675899999998</c:v>
                </c:pt>
                <c:pt idx="5">
                  <c:v>1237.1077799999996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36-44F9-84E1-00983FE0C5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87844458759251"/>
          <c:y val="0.12715799820926135"/>
          <c:w val="0.29180333629166172"/>
          <c:h val="0.66667115993100423"/>
        </c:manualLayout>
      </c:layout>
      <c:overlay val="0"/>
      <c:spPr>
        <a:solidFill>
          <a:schemeClr val="lt1"/>
        </a:solidFill>
        <a:ln w="6350" cap="flat" cmpd="sng" algn="ctr">
          <a:noFill/>
          <a:prstDash val="sysDot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316697877099301E-2"/>
          <c:y val="5.0925925925925923E-2"/>
          <c:w val="0.94007483017884741"/>
          <c:h val="0.8113716467259773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EXPORTACIONES!$B$60:$B$71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2020*
( Ene- Nov)</c:v>
                </c:pt>
              </c:strCache>
            </c:strRef>
          </c:cat>
          <c:val>
            <c:numRef>
              <c:f>EXPORTACIONES!$C$60:$C$71</c:f>
              <c:numCache>
                <c:formatCode>_-* #,##0_-;\-* #,##0_-;_-* "-"??_-;_-@_-</c:formatCode>
                <c:ptCount val="12"/>
                <c:pt idx="0">
                  <c:v>5815.1283422459892</c:v>
                </c:pt>
                <c:pt idx="1">
                  <c:v>9662.0387775551098</c:v>
                </c:pt>
                <c:pt idx="2">
                  <c:v>11502.782335462727</c:v>
                </c:pt>
                <c:pt idx="3">
                  <c:v>11326.490516717147</c:v>
                </c:pt>
                <c:pt idx="4">
                  <c:v>9159.2964628199115</c:v>
                </c:pt>
                <c:pt idx="5">
                  <c:v>9219.983133169073</c:v>
                </c:pt>
                <c:pt idx="6">
                  <c:v>11023.454243114664</c:v>
                </c:pt>
                <c:pt idx="7">
                  <c:v>15060.754961261089</c:v>
                </c:pt>
                <c:pt idx="8">
                  <c:v>14059.281882944097</c:v>
                </c:pt>
                <c:pt idx="9">
                  <c:v>10182.553819361246</c:v>
                </c:pt>
                <c:pt idx="10">
                  <c:v>7792.0406449352276</c:v>
                </c:pt>
                <c:pt idx="11">
                  <c:v>6488.7137794605915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8-4202-9BDD-6AE1352D8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83040"/>
        <c:axId val="669483824"/>
      </c:lineChart>
      <c:catAx>
        <c:axId val="6694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9483824"/>
        <c:crosses val="autoZero"/>
        <c:auto val="1"/>
        <c:lblAlgn val="ctr"/>
        <c:lblOffset val="100"/>
        <c:noMultiLvlLbl val="0"/>
      </c:catAx>
      <c:valAx>
        <c:axId val="66948382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948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4146562266944619"/>
          <c:y val="3.7800687285223365E-2"/>
          <c:w val="0.56987278158543786"/>
          <c:h val="0.924398625429553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34-49C5-A260-5C56BD01BF0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34-49C5-A260-5C56BD01B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EXPORTACIONES!$B$82:$B$95</c:f>
              <c:strCache>
                <c:ptCount val="14"/>
                <c:pt idx="0">
                  <c:v>Ucrania</c:v>
                </c:pt>
                <c:pt idx="1">
                  <c:v>Paises Bajos</c:v>
                </c:pt>
                <c:pt idx="2">
                  <c:v>Taiwan</c:v>
                </c:pt>
                <c:pt idx="3">
                  <c:v>Brasil</c:v>
                </c:pt>
                <c:pt idx="4">
                  <c:v>Canada</c:v>
                </c:pt>
                <c:pt idx="5">
                  <c:v>Rusia</c:v>
                </c:pt>
                <c:pt idx="6">
                  <c:v>Francia</c:v>
                </c:pt>
                <c:pt idx="7">
                  <c:v>Estados Unidos</c:v>
                </c:pt>
                <c:pt idx="8">
                  <c:v>Corea del Sur</c:v>
                </c:pt>
                <c:pt idx="9">
                  <c:v>Chile</c:v>
                </c:pt>
                <c:pt idx="10">
                  <c:v>Nueva Zelanda</c:v>
                </c:pt>
                <c:pt idx="11">
                  <c:v>Reino Unido</c:v>
                </c:pt>
                <c:pt idx="12">
                  <c:v>Italia</c:v>
                </c:pt>
                <c:pt idx="13">
                  <c:v>Alemania</c:v>
                </c:pt>
              </c:strCache>
            </c:strRef>
          </c:cat>
          <c:val>
            <c:numRef>
              <c:f>EXPORTACIONES!$C$82:$C$95</c:f>
              <c:numCache>
                <c:formatCode>_-* #,##0_-;\-* #,##0_-;_-* "-"??_-;_-@_-</c:formatCode>
                <c:ptCount val="14"/>
                <c:pt idx="0">
                  <c:v>9485.3444255374088</c:v>
                </c:pt>
                <c:pt idx="1">
                  <c:v>8104.1482517482518</c:v>
                </c:pt>
                <c:pt idx="2">
                  <c:v>7612.8582047946475</c:v>
                </c:pt>
                <c:pt idx="3">
                  <c:v>7213.3018504508391</c:v>
                </c:pt>
                <c:pt idx="4">
                  <c:v>7003.7089321973508</c:v>
                </c:pt>
                <c:pt idx="5">
                  <c:v>6713.8805970149251</c:v>
                </c:pt>
                <c:pt idx="6">
                  <c:v>6697.5467555666928</c:v>
                </c:pt>
                <c:pt idx="7">
                  <c:v>6570.6582552602677</c:v>
                </c:pt>
                <c:pt idx="8">
                  <c:v>6401.2401905829602</c:v>
                </c:pt>
                <c:pt idx="9">
                  <c:v>6377.7304457406708</c:v>
                </c:pt>
                <c:pt idx="10">
                  <c:v>6320.0777287534529</c:v>
                </c:pt>
                <c:pt idx="11">
                  <c:v>6283.1813176007863</c:v>
                </c:pt>
                <c:pt idx="12">
                  <c:v>5992.4391579344347</c:v>
                </c:pt>
                <c:pt idx="13">
                  <c:v>5857.788384679302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4-49C5-A260-5C56BD01BF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69486568"/>
        <c:axId val="669483432"/>
      </c:barChart>
      <c:catAx>
        <c:axId val="669486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s-PE"/>
          </a:p>
        </c:txPr>
        <c:crossAx val="669483432"/>
        <c:crosses val="autoZero"/>
        <c:auto val="1"/>
        <c:lblAlgn val="ctr"/>
        <c:lblOffset val="100"/>
        <c:noMultiLvlLbl val="0"/>
      </c:catAx>
      <c:valAx>
        <c:axId val="669483432"/>
        <c:scaling>
          <c:orientation val="minMax"/>
        </c:scaling>
        <c:delete val="1"/>
        <c:axPos val="t"/>
        <c:numFmt formatCode="_-* #,##0_-;\-* #,##0_-;_-* &quot;-&quot;??_-;_-@_-" sourceLinked="1"/>
        <c:majorTickMark val="none"/>
        <c:minorTickMark val="none"/>
        <c:tickLblPos val="nextTo"/>
        <c:crossAx val="6694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6393252895716987E-2"/>
          <c:w val="0.9825723737547446"/>
          <c:h val="0.831061485022713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53975">
              <a:solidFill>
                <a:schemeClr val="accent1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840-46FA-A03D-216B86404E89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5397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40-46FA-A03D-216B86404E8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5397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40-46FA-A03D-216B86404E89}"/>
              </c:ext>
            </c:extLst>
          </c:dPt>
          <c:cat>
            <c:strRef>
              <c:f>COSECHA!$B$13:$B$19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COSECHA!$C$13:$C$19</c:f>
              <c:numCache>
                <c:formatCode>#,##0</c:formatCode>
                <c:ptCount val="7"/>
                <c:pt idx="0">
                  <c:v>50792.782878044563</c:v>
                </c:pt>
                <c:pt idx="1">
                  <c:v>54187.77080815009</c:v>
                </c:pt>
                <c:pt idx="2">
                  <c:v>51581.790909502924</c:v>
                </c:pt>
                <c:pt idx="3">
                  <c:v>61572.781755502074</c:v>
                </c:pt>
                <c:pt idx="4">
                  <c:v>39859.175646365053</c:v>
                </c:pt>
                <c:pt idx="5">
                  <c:v>44885.813993071395</c:v>
                </c:pt>
                <c:pt idx="6">
                  <c:v>34411.178216718516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40-46FA-A03D-216B8640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3970" cap="rnd">
                <a:solidFill>
                  <a:schemeClr val="tx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9A-4A68-AC47-2059DB411C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COSECHA!$B$13:$B$19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COSECHA!$D$13:$D$19</c:f>
              <c:numCache>
                <c:formatCode>#,##0</c:formatCode>
                <c:ptCount val="7"/>
                <c:pt idx="0">
                  <c:v>50792.782878044563</c:v>
                </c:pt>
                <c:pt idx="1">
                  <c:v>54187.77080815009</c:v>
                </c:pt>
                <c:pt idx="2">
                  <c:v>51581.790909502924</c:v>
                </c:pt>
                <c:pt idx="3">
                  <c:v>61572.781755502074</c:v>
                </c:pt>
                <c:pt idx="4">
                  <c:v>39859.175646365053</c:v>
                </c:pt>
                <c:pt idx="5">
                  <c:v>44885.813993071395</c:v>
                </c:pt>
                <c:pt idx="6">
                  <c:v>34411.178216718516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840-46FA-A03D-216B8640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090981627296588"/>
          <c:y val="6.7085953878406712E-2"/>
          <c:w val="0.5514922834645668"/>
          <c:h val="0.86712623186252646"/>
        </c:manualLayout>
      </c:layout>
      <c:doughnutChart>
        <c:varyColors val="1"/>
        <c:ser>
          <c:idx val="0"/>
          <c:order val="0"/>
          <c:tx>
            <c:strRef>
              <c:f>COSECHA!$B$27</c:f>
              <c:strCache>
                <c:ptCount val="1"/>
                <c:pt idx="0">
                  <c:v>UTILIZACIÓN</c:v>
                </c:pt>
              </c:strCache>
            </c:strRef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rgbClr val="5195D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33-4718-AEAE-A27B84057B6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33-4718-AEAE-A27B84057B6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33-4718-AEAE-A27B84057B63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733-4718-AEAE-A27B84057B63}"/>
              </c:ext>
            </c:extLst>
          </c:dPt>
          <c:dLbls>
            <c:dLbl>
              <c:idx val="0"/>
              <c:layout>
                <c:manualLayout>
                  <c:x val="-0.18133333333333335"/>
                  <c:y val="7.12788259958071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05312335958008"/>
                      <c:h val="0.2595810429356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733-4718-AEAE-A27B84057B63}"/>
                </c:ext>
              </c:extLst>
            </c:dLbl>
            <c:dLbl>
              <c:idx val="1"/>
              <c:layout>
                <c:manualLayout>
                  <c:x val="0.11733333333333333"/>
                  <c:y val="-0.234800838574423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33-4718-AEAE-A27B84057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COSECHA!$B$28:$B$29</c:f>
              <c:strCache>
                <c:ptCount val="2"/>
                <c:pt idx="0">
                  <c:v>Congelado</c:v>
                </c:pt>
                <c:pt idx="1">
                  <c:v>Fresco</c:v>
                </c:pt>
              </c:strCache>
            </c:strRef>
          </c:cat>
          <c:val>
            <c:numRef>
              <c:f>COSECHA!$C$28:$C$29</c:f>
              <c:numCache>
                <c:formatCode>#,##0_ ;\-#,##0\ </c:formatCode>
                <c:ptCount val="2"/>
                <c:pt idx="0">
                  <c:v>7151.5531509933926</c:v>
                </c:pt>
                <c:pt idx="1">
                  <c:v>27256.241668557992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33-4718-AEAE-A27B84057B6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234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Producción acuícola anual de trucha, 2019-2025* </a:t>
            </a:r>
            <a:endParaRPr lang="es-PE" sz="105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000" b="0" i="0" baseline="0">
                <a:effectLst/>
              </a:rPr>
              <a:t> (TMB)</a:t>
            </a:r>
            <a:endParaRPr lang="es-PE" sz="10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7.4129933422594583E-3"/>
          <c:y val="0.22649558969063294"/>
          <c:w val="0.9825723737547446"/>
          <c:h val="0.62671623424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 w="53975">
              <a:noFill/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6F-4880-BAF3-DF08E91E23F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76F-4880-BAF3-DF08E91E23F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6F-4880-BAF3-DF08E91E23F9}"/>
              </c:ext>
            </c:extLst>
          </c:dPt>
          <c:cat>
            <c:strRef>
              <c:f>PRODUCCION!$B$11:$B$17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PRODUCCION!$C$11:$C$17</c:f>
              <c:numCache>
                <c:formatCode>#,##0</c:formatCode>
                <c:ptCount val="7"/>
                <c:pt idx="0">
                  <c:v>4954.8759129999999</c:v>
                </c:pt>
                <c:pt idx="1">
                  <c:v>5695.0369370000008</c:v>
                </c:pt>
                <c:pt idx="2">
                  <c:v>5717.8485419486879</c:v>
                </c:pt>
                <c:pt idx="3">
                  <c:v>6789.7162802413914</c:v>
                </c:pt>
                <c:pt idx="4">
                  <c:v>5789.1949830000003</c:v>
                </c:pt>
                <c:pt idx="5">
                  <c:v>5062.3831649999947</c:v>
                </c:pt>
                <c:pt idx="6">
                  <c:v>4144.394643862719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6F-4880-BAF3-DF08E91E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3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00B-46A9-BA30-7AFEB61F5769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6F-4880-BAF3-DF08E91E23F9}"/>
              </c:ext>
            </c:extLst>
          </c:dPt>
          <c:dLbls>
            <c:dLbl>
              <c:idx val="5"/>
              <c:layout>
                <c:manualLayout>
                  <c:x val="-5.1479628878266001E-2"/>
                  <c:y val="-8.5213200808915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6F-4880-BAF3-DF08E91E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PRODUCCION!$B$11:$B$17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PRODUCCION!$C$11:$C$17</c:f>
              <c:numCache>
                <c:formatCode>#,##0</c:formatCode>
                <c:ptCount val="7"/>
                <c:pt idx="0">
                  <c:v>4954.8759129999999</c:v>
                </c:pt>
                <c:pt idx="1">
                  <c:v>5695.0369370000008</c:v>
                </c:pt>
                <c:pt idx="2">
                  <c:v>5717.8485419486879</c:v>
                </c:pt>
                <c:pt idx="3">
                  <c:v>6789.7162802413914</c:v>
                </c:pt>
                <c:pt idx="4">
                  <c:v>5789.1949830000003</c:v>
                </c:pt>
                <c:pt idx="5">
                  <c:v>5062.3831649999947</c:v>
                </c:pt>
                <c:pt idx="6">
                  <c:v>4144.394643862719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076F-4880-BAF3-DF08E91E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 i="0" baseline="0">
                <a:effectLst/>
              </a:rPr>
              <a:t>Venta interna de trucha, 2019-2025*</a:t>
            </a:r>
            <a:endParaRPr lang="es-PE" sz="1300">
              <a:effectLst/>
            </a:endParaRPr>
          </a:p>
          <a:p>
            <a:pPr>
              <a:defRPr/>
            </a:pPr>
            <a:r>
              <a:rPr lang="en-US" sz="1000" b="0" i="0" baseline="0">
                <a:effectLst/>
              </a:rPr>
              <a:t> (TMB)</a:t>
            </a:r>
            <a:endParaRPr lang="es-PE" sz="10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3604132197682145E-3"/>
          <c:y val="0.20470897020225412"/>
          <c:w val="0.9825723737547446"/>
          <c:h val="0.62671623424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53975">
              <a:noFill/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ED-4245-A92D-B86B9E6516D4}"/>
              </c:ext>
            </c:extLst>
          </c:dPt>
          <c:dPt>
            <c:idx val="7"/>
            <c:invertIfNegative val="0"/>
            <c:bubble3D val="0"/>
            <c:spPr>
              <a:solidFill>
                <a:srgbClr val="FCE892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BED-4245-A92D-B86B9E6516D4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ED-4245-A92D-B86B9E6516D4}"/>
              </c:ext>
            </c:extLst>
          </c:dPt>
          <c:cat>
            <c:strRef>
              <c:f>'VENTA INTERNA'!$B$11:$B$17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'VENTA INTERNA'!$C$11:$C$17</c:f>
              <c:numCache>
                <c:formatCode>#,##0</c:formatCode>
                <c:ptCount val="7"/>
                <c:pt idx="0">
                  <c:v>40321.662307800892</c:v>
                </c:pt>
                <c:pt idx="1">
                  <c:v>42312.335926450061</c:v>
                </c:pt>
                <c:pt idx="2">
                  <c:v>39361.222963996901</c:v>
                </c:pt>
                <c:pt idx="3">
                  <c:v>48095.017274830898</c:v>
                </c:pt>
                <c:pt idx="4">
                  <c:v>29464.875035219906</c:v>
                </c:pt>
                <c:pt idx="5">
                  <c:v>37382.497177483834</c:v>
                </c:pt>
                <c:pt idx="6">
                  <c:v>26870.063998613325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ED-4245-A92D-B86B9E65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ED-4245-A92D-B86B9E6516D4}"/>
              </c:ext>
            </c:extLst>
          </c:dPt>
          <c:dLbls>
            <c:dLbl>
              <c:idx val="5"/>
              <c:layout>
                <c:manualLayout>
                  <c:x val="-5.1479628878266001E-2"/>
                  <c:y val="-8.5213200808915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ED-4245-A92D-B86B9E6516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 INTERNA'!$B$11:$B$17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'VENTA INTERNA'!$C$11:$C$17</c:f>
              <c:numCache>
                <c:formatCode>#,##0</c:formatCode>
                <c:ptCount val="7"/>
                <c:pt idx="0">
                  <c:v>40321.662307800892</c:v>
                </c:pt>
                <c:pt idx="1">
                  <c:v>42312.335926450061</c:v>
                </c:pt>
                <c:pt idx="2">
                  <c:v>39361.222963996901</c:v>
                </c:pt>
                <c:pt idx="3">
                  <c:v>48095.017274830898</c:v>
                </c:pt>
                <c:pt idx="4">
                  <c:v>29464.875035219906</c:v>
                </c:pt>
                <c:pt idx="5">
                  <c:v>37382.497177483834</c:v>
                </c:pt>
                <c:pt idx="6">
                  <c:v>26870.063998613325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BED-4245-A92D-B86B9E65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300" b="1" i="0" baseline="0">
                <a:solidFill>
                  <a:sysClr val="windowText" lastClr="000000"/>
                </a:solidFill>
                <a:effectLst/>
              </a:rPr>
              <a:t>Exportación anual del recurso trucha, 2019-2025*</a:t>
            </a:r>
            <a:endParaRPr lang="es-PE" sz="13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1172392246930988"/>
          <c:y val="8.79120879120879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1666279548609123E-2"/>
          <c:y val="0.19194773730206802"/>
          <c:w val="0.97409496211506674"/>
          <c:h val="0.61835320584926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EXPORTACION!$E$4</c:f>
              <c:strCache>
                <c:ptCount val="1"/>
                <c:pt idx="0">
                  <c:v>Mill. US$-FOB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C3A-4426-B0B8-34BF3A73C18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3A-4426-B0B8-34BF3A73C180}"/>
              </c:ext>
            </c:extLst>
          </c:dPt>
          <c:dPt>
            <c:idx val="7"/>
            <c:invertIfNegative val="0"/>
            <c:bubble3D val="0"/>
            <c:spPr>
              <a:solidFill>
                <a:srgbClr val="DEBDE1"/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3A-4426-B0B8-34BF3A73C18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E32-4D3C-BB0F-E664C9EADE3F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EXPORTACION!$E$11:$E$17</c:f>
              <c:numCache>
                <c:formatCode>#,##0</c:formatCode>
                <c:ptCount val="7"/>
                <c:pt idx="0">
                  <c:v>38.828464300000014</c:v>
                </c:pt>
                <c:pt idx="1">
                  <c:v>37.832141100000008</c:v>
                </c:pt>
                <c:pt idx="2">
                  <c:v>45.212276105439983</c:v>
                </c:pt>
                <c:pt idx="3">
                  <c:v>49.401828658133496</c:v>
                </c:pt>
                <c:pt idx="4">
                  <c:v>32.717220267450301</c:v>
                </c:pt>
                <c:pt idx="5">
                  <c:v>33.975662403001294</c:v>
                </c:pt>
                <c:pt idx="6">
                  <c:v>34.352159945762992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3A-4426-B0B8-34BF3A73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9"/>
        <c:axId val="547583208"/>
        <c:axId val="547585560"/>
      </c:barChart>
      <c:lineChart>
        <c:grouping val="standard"/>
        <c:varyColors val="0"/>
        <c:ser>
          <c:idx val="1"/>
          <c:order val="1"/>
          <c:tx>
            <c:strRef>
              <c:f>EXPORTACION!$D$4</c:f>
              <c:strCache>
                <c:ptCount val="1"/>
                <c:pt idx="0">
                  <c:v>TMB</c:v>
                </c:pt>
              </c:strCache>
            </c:strRef>
          </c:tx>
          <c:spPr>
            <a:ln w="12700" cap="rnd">
              <a:solidFill>
                <a:srgbClr val="66006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660066"/>
              </a:solidFill>
              <a:ln w="9525">
                <a:solidFill>
                  <a:srgbClr val="660066"/>
                </a:solidFill>
              </a:ln>
              <a:effectLst/>
            </c:spPr>
          </c:marker>
          <c:dPt>
            <c:idx val="6"/>
            <c:marker>
              <c:symbol val="circle"/>
              <c:size val="6"/>
              <c:spPr>
                <a:solidFill>
                  <a:srgbClr val="660066"/>
                </a:solidFill>
                <a:ln w="9525">
                  <a:noFill/>
                </a:ln>
                <a:effectLst/>
              </c:spPr>
            </c:marker>
            <c:bubble3D val="0"/>
            <c:spPr>
              <a:ln w="12700" cap="rnd">
                <a:solidFill>
                  <a:srgbClr val="66006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CA-43A1-8DB1-61C2522B05E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660066"/>
                </a:solidFill>
                <a:ln w="9525">
                  <a:solidFill>
                    <a:srgbClr val="66006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C3A-4426-B0B8-34BF3A73C180}"/>
              </c:ext>
            </c:extLst>
          </c:dPt>
          <c:dLbls>
            <c:dLbl>
              <c:idx val="5"/>
              <c:layout>
                <c:manualLayout>
                  <c:x val="-4.3891333156044557E-2"/>
                  <c:y val="-7.4692394219953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CA-43A1-8DB1-61C2522B05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EXPORTACION!$B$11:$B$17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EXPORTACION!$D$11:$D$17</c:f>
              <c:numCache>
                <c:formatCode>#,##0</c:formatCode>
                <c:ptCount val="7"/>
                <c:pt idx="0">
                  <c:v>6318.048413999998</c:v>
                </c:pt>
                <c:pt idx="1">
                  <c:v>6100.0181269999994</c:v>
                </c:pt>
                <c:pt idx="2">
                  <c:v>7241.4760453343015</c:v>
                </c:pt>
                <c:pt idx="3">
                  <c:v>6876.6418741469006</c:v>
                </c:pt>
                <c:pt idx="4">
                  <c:v>4953.648419779408</c:v>
                </c:pt>
                <c:pt idx="5">
                  <c:v>5161.913237404</c:v>
                </c:pt>
                <c:pt idx="6">
                  <c:v>5142.8086081499914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C3A-4426-B0B8-34BF3A73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90288"/>
        <c:axId val="547582032"/>
      </c:lineChart>
      <c:catAx>
        <c:axId val="54758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585560"/>
        <c:crosses val="autoZero"/>
        <c:auto val="1"/>
        <c:lblAlgn val="ctr"/>
        <c:lblOffset val="100"/>
        <c:noMultiLvlLbl val="0"/>
      </c:catAx>
      <c:valAx>
        <c:axId val="547585560"/>
        <c:scaling>
          <c:orientation val="minMax"/>
          <c:max val="1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583208"/>
        <c:crosses val="autoZero"/>
        <c:crossBetween val="between"/>
      </c:valAx>
      <c:valAx>
        <c:axId val="547582032"/>
        <c:scaling>
          <c:orientation val="minMax"/>
          <c:max val="8000"/>
          <c:min val="-2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0288"/>
        <c:crosses val="max"/>
        <c:crossBetween val="between"/>
      </c:valAx>
      <c:catAx>
        <c:axId val="2076902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4758203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10981008452956"/>
          <c:y val="0.91326745695249634"/>
          <c:w val="0.42844679894490106"/>
          <c:h val="8.673239411637914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218080516817968E-2"/>
          <c:y val="0.12366271416834486"/>
          <c:w val="0.86357389220541303"/>
          <c:h val="0.82397209345150324"/>
        </c:manualLayout>
      </c:layout>
      <c:doughnutChart>
        <c:varyColors val="1"/>
        <c:ser>
          <c:idx val="0"/>
          <c:order val="0"/>
          <c:tx>
            <c:strRef>
              <c:f>EXPORTACION!$E$24</c:f>
              <c:strCache>
                <c:ptCount val="1"/>
                <c:pt idx="0">
                  <c:v>PAÍS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0-4092-B564-6BB5E2E5EA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C9-40D3-AB4E-61BC6A1D1A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C9-40D3-AB4E-61BC6A1D1A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C9-40D3-AB4E-61BC6A1D1A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CD0-4092-B564-6BB5E2E5EA8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6C-4CBA-9700-F1114C51BD5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FBC-4FCF-B548-C5E538EE08D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35D-48AD-84C9-BCD515D831D4}"/>
              </c:ext>
            </c:extLst>
          </c:dPt>
          <c:dLbls>
            <c:dLbl>
              <c:idx val="1"/>
              <c:layout>
                <c:manualLayout>
                  <c:x val="1.4088421599911135E-2"/>
                  <c:y val="2.548577528706086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E.E.U.U.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A9561F6B-7435-497A-BAF2-AE8825E893E4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708789312355975"/>
                      <c:h val="0.252367772210291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9C9-40D3-AB4E-61BC6A1D1A8A}"/>
                </c:ext>
              </c:extLst>
            </c:dLbl>
            <c:dLbl>
              <c:idx val="2"/>
              <c:layout>
                <c:manualLayout>
                  <c:x val="-2.6960249965085458E-2"/>
                  <c:y val="7.056531312031970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822777336343248"/>
                      <c:h val="0.143760209973753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9C9-40D3-AB4E-61BC6A1D1A8A}"/>
                </c:ext>
              </c:extLst>
            </c:dLbl>
            <c:dLbl>
              <c:idx val="3"/>
              <c:layout>
                <c:manualLayout>
                  <c:x val="-7.8256973805565407E-3"/>
                  <c:y val="-1.63564819082137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  </a:t>
                    </a:r>
                    <a:fld id="{3242192C-217D-433D-B27B-478DDB1E633C}" type="CATEGORYNAME">
                      <a:rPr lang="en-US" b="1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[NOMBRE DE CATEGORÍA]</a:t>
                    </a:fld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C38E9BEA-3E24-4CC0-A0AC-F689B49C0F25}" type="VALUE">
                      <a:rPr lang="en-US" b="1" baseline="0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en-US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51054620546628"/>
                      <c:h val="0.1893918714706116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9C9-40D3-AB4E-61BC6A1D1A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Otros</a:t>
                    </a:r>
                  </a:p>
                  <a:p>
                    <a:fld id="{F1000E91-7CA8-4F62-8B4C-4FB8CEA71453}" type="VALUE">
                      <a:rPr lang="en-US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CD0-4092-B564-6BB5E2E5EA85}"/>
                </c:ext>
              </c:extLst>
            </c:dLbl>
            <c:dLbl>
              <c:idx val="7"/>
              <c:layout>
                <c:manualLayout>
                  <c:x val="-6.8393548756647826E-2"/>
                  <c:y val="8.080649009782867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60254C2-C8E4-428D-9AC3-B972CB7EBECE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Otros 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349225955567043"/>
                      <c:h val="0.125131313131313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835D-48AD-84C9-BCD515D831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EXPORTACION!$E$25:$E$30</c:f>
              <c:strCache>
                <c:ptCount val="5"/>
                <c:pt idx="0">
                  <c:v>Japón</c:v>
                </c:pt>
                <c:pt idx="1">
                  <c:v>Estados Unidos</c:v>
                </c:pt>
                <c:pt idx="2">
                  <c:v>Lituania</c:v>
                </c:pt>
                <c:pt idx="3">
                  <c:v>Ucrania</c:v>
                </c:pt>
                <c:pt idx="4">
                  <c:v>Otros</c:v>
                </c:pt>
              </c:strCache>
            </c:strRef>
          </c:cat>
          <c:val>
            <c:numRef>
              <c:f>EXPORTACION!$F$25:$F$30</c:f>
              <c:numCache>
                <c:formatCode>0%</c:formatCode>
                <c:ptCount val="6"/>
                <c:pt idx="0">
                  <c:v>0.54046863461121597</c:v>
                </c:pt>
                <c:pt idx="1">
                  <c:v>0.18960727044148076</c:v>
                </c:pt>
                <c:pt idx="2">
                  <c:v>6.4733123707063384E-2</c:v>
                </c:pt>
                <c:pt idx="3">
                  <c:v>4.9822816529427334E-2</c:v>
                </c:pt>
                <c:pt idx="4">
                  <c:v>0.15536815471081256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0-4092-B564-6BB5E2E5EA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13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488281953685677"/>
          <c:y val="0.10410222775142187"/>
          <c:w val="0.49385036464537874"/>
          <c:h val="0.7733055643920836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08-4B1D-A774-36B0A0CE7B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E08-4B1D-A774-36B0A0CE7B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08-4B1D-A774-36B0A0CE7B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E08-4B1D-A774-36B0A0CE7BA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tx1"/>
                        </a:solidFill>
                      </a:rPr>
                      <a:t>Japón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7F4C96E-804B-4137-A522-CC2EEDB57245}" type="VALUE">
                      <a:rPr lang="en-US" b="1">
                        <a:solidFill>
                          <a:schemeClr val="tx1"/>
                        </a:solidFill>
                      </a:rPr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E08-4B1D-A774-36B0A0CE7BAB}"/>
                </c:ext>
              </c:extLst>
            </c:dLbl>
            <c:dLbl>
              <c:idx val="1"/>
              <c:layout>
                <c:manualLayout>
                  <c:x val="5.3688784677819101E-3"/>
                  <c:y val="-2.263794653251481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 b="1">
                      <a:solidFill>
                        <a:schemeClr val="tx1"/>
                      </a:solidFill>
                    </a:endParaRPr>
                  </a:p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tx1"/>
                        </a:solidFill>
                      </a:rPr>
                      <a:t>E.E.U.U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tx1"/>
                        </a:solidFill>
                      </a:rPr>
                      <a:t>27%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999392978028396"/>
                      <c:h val="0.176400199245306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6E08-4B1D-A774-36B0A0CE7BAB}"/>
                </c:ext>
              </c:extLst>
            </c:dLbl>
            <c:dLbl>
              <c:idx val="2"/>
              <c:layout>
                <c:manualLayout>
                  <c:x val="-3.5767514535129659E-3"/>
                  <c:y val="-1.59497864744954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 b="1">
                      <a:solidFill>
                        <a:schemeClr val="tx1"/>
                      </a:solidFill>
                    </a:endParaRPr>
                  </a:p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tx1"/>
                        </a:solidFill>
                      </a:rPr>
                      <a:t>Canadá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tx1"/>
                        </a:solidFill>
                      </a:rPr>
                      <a:t>  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33422436586571"/>
                      <c:h val="0.2077651364873551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6E08-4B1D-A774-36B0A0CE7BAB}"/>
                </c:ext>
              </c:extLst>
            </c:dLbl>
            <c:dLbl>
              <c:idx val="3"/>
              <c:layout>
                <c:manualLayout>
                  <c:x val="1.0730395177525158E-2"/>
                  <c:y val="1.3065757012718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tx1"/>
                        </a:solidFill>
                      </a:rPr>
                      <a:t>Otros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C8A46E-3254-4D1D-AE26-E21AF16EE596}" type="VALUE">
                      <a:rPr lang="en-US" b="1">
                        <a:solidFill>
                          <a:schemeClr val="tx1"/>
                        </a:solidFill>
                      </a:rPr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s-PE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47816214965845"/>
                      <c:h val="0.221928617190567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E08-4B1D-A774-36B0A0CE7BA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EXPORTACION!$E$52:$E$55</c:f>
              <c:strCache>
                <c:ptCount val="4"/>
                <c:pt idx="0">
                  <c:v>Japon</c:v>
                </c:pt>
                <c:pt idx="1">
                  <c:v>Estados Unidos</c:v>
                </c:pt>
                <c:pt idx="2">
                  <c:v>Canada</c:v>
                </c:pt>
                <c:pt idx="3">
                  <c:v>Otros</c:v>
                </c:pt>
              </c:strCache>
            </c:strRef>
          </c:cat>
          <c:val>
            <c:numRef>
              <c:f>EXPORTACION!$F$52:$F$55</c:f>
              <c:numCache>
                <c:formatCode>0%</c:formatCode>
                <c:ptCount val="4"/>
                <c:pt idx="0">
                  <c:v>0.53057493284066548</c:v>
                </c:pt>
                <c:pt idx="1">
                  <c:v>0.27424623238993967</c:v>
                </c:pt>
                <c:pt idx="2">
                  <c:v>4.5018722212567731E-2</c:v>
                </c:pt>
                <c:pt idx="3">
                  <c:v>0.15016011255682704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8-4B1D-A774-36B0A0CE7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6C-4888-B16B-F9877EF5C24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6C-4888-B16B-F9877EF5C24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6C-4888-B16B-F9877EF5C2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EXPORTACIONES!$B$7:$B$15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Ene-Nov 2019</c:v>
                </c:pt>
                <c:pt idx="8">
                  <c:v> Ene-Nov 2020* </c:v>
                </c:pt>
              </c:strCache>
            </c:strRef>
          </c:cat>
          <c:val>
            <c:numRef>
              <c:f>EXPORTACIONES!$C$7:$C$15</c:f>
              <c:numCache>
                <c:formatCode>_-* #,##0.0_-;\-* #,##0.0_-;_-* "-"??_-;_-@_-</c:formatCode>
                <c:ptCount val="9"/>
                <c:pt idx="0">
                  <c:v>125.11363197000001</c:v>
                </c:pt>
                <c:pt idx="1">
                  <c:v>80.980322479999984</c:v>
                </c:pt>
                <c:pt idx="2">
                  <c:v>77.300482829999993</c:v>
                </c:pt>
                <c:pt idx="3">
                  <c:v>54.011532370000005</c:v>
                </c:pt>
                <c:pt idx="4">
                  <c:v>74.036756979999993</c:v>
                </c:pt>
                <c:pt idx="5">
                  <c:v>88.376455519999979</c:v>
                </c:pt>
                <c:pt idx="7">
                  <c:v>79.223662750000003</c:v>
                </c:pt>
                <c:pt idx="8">
                  <c:v>60.525892409999997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6C-4888-B16B-F9877EF5C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overlap val="-27"/>
        <c:axId val="207690680"/>
        <c:axId val="207691072"/>
      </c:barChart>
      <c:catAx>
        <c:axId val="20769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1072"/>
        <c:crosses val="autoZero"/>
        <c:auto val="1"/>
        <c:lblAlgn val="ctr"/>
        <c:lblOffset val="100"/>
        <c:noMultiLvlLbl val="0"/>
      </c:catAx>
      <c:valAx>
        <c:axId val="207691072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20769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194595</xdr:colOff>
      <xdr:row>30</xdr:row>
      <xdr:rowOff>28576</xdr:rowOff>
    </xdr:from>
    <xdr:to>
      <xdr:col>12</xdr:col>
      <xdr:colOff>695325</xdr:colOff>
      <xdr:row>32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545945</xdr:colOff>
      <xdr:row>28</xdr:row>
      <xdr:rowOff>23232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604238" y="5738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oneCellAnchor>
    <xdr:from>
      <xdr:col>15</xdr:col>
      <xdr:colOff>476250</xdr:colOff>
      <xdr:row>29</xdr:row>
      <xdr:rowOff>104775</xdr:rowOff>
    </xdr:from>
    <xdr:ext cx="778263" cy="852372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8675" y="6257925"/>
          <a:ext cx="778263" cy="8523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PE" sz="1100" b="1"/>
        </a:p>
      </xdr:txBody>
    </xdr:sp>
    <xdr:clientData/>
  </xdr:oneCellAnchor>
  <xdr:twoCellAnchor>
    <xdr:from>
      <xdr:col>6</xdr:col>
      <xdr:colOff>742950</xdr:colOff>
      <xdr:row>6</xdr:row>
      <xdr:rowOff>38101</xdr:rowOff>
    </xdr:from>
    <xdr:to>
      <xdr:col>13</xdr:col>
      <xdr:colOff>438149</xdr:colOff>
      <xdr:row>18</xdr:row>
      <xdr:rowOff>57150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28582</xdr:colOff>
      <xdr:row>5</xdr:row>
      <xdr:rowOff>33109</xdr:rowOff>
    </xdr:from>
    <xdr:to>
      <xdr:col>13</xdr:col>
      <xdr:colOff>333382</xdr:colOff>
      <xdr:row>7</xdr:row>
      <xdr:rowOff>161924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B1A4429E-1A6B-4260-B4AB-1EEC248A0D30}"/>
            </a:ext>
          </a:extLst>
        </xdr:cNvPr>
        <xdr:cNvGrpSpPr/>
      </xdr:nvGrpSpPr>
      <xdr:grpSpPr>
        <a:xfrm>
          <a:off x="9980302" y="1202779"/>
          <a:ext cx="1085850" cy="608875"/>
          <a:chOff x="14335129" y="1638920"/>
          <a:chExt cx="1348636" cy="575397"/>
        </a:xfrm>
      </xdr:grpSpPr>
      <xdr:grpSp>
        <xdr:nvGrpSpPr>
          <xdr:cNvPr id="11" name="Grupo 10">
            <a:extLst>
              <a:ext uri="{FF2B5EF4-FFF2-40B4-BE49-F238E27FC236}">
                <a16:creationId xmlns:a16="http://schemas.microsoft.com/office/drawing/2014/main" id="{0583A582-5BD3-4B51-9185-2A77D2EE5D04}"/>
              </a:ext>
            </a:extLst>
          </xdr:cNvPr>
          <xdr:cNvGrpSpPr/>
        </xdr:nvGrpSpPr>
        <xdr:grpSpPr>
          <a:xfrm>
            <a:off x="14335129" y="1638920"/>
            <a:ext cx="1348636" cy="575397"/>
            <a:chOff x="4940409" y="6173241"/>
            <a:chExt cx="880121" cy="575397"/>
          </a:xfrm>
        </xdr:grpSpPr>
        <xdr:sp macro="" textlink="">
          <xdr:nvSpPr>
            <xdr:cNvPr id="12" name="CuadroTexto 69">
              <a:extLst>
                <a:ext uri="{FF2B5EF4-FFF2-40B4-BE49-F238E27FC236}">
                  <a16:creationId xmlns:a16="http://schemas.microsoft.com/office/drawing/2014/main" id="{C148A588-3BBA-4CC2-A488-CC2DF5B2D495}"/>
                </a:ext>
              </a:extLst>
            </xdr:cNvPr>
            <xdr:cNvSpPr txBox="1"/>
          </xdr:nvSpPr>
          <xdr:spPr>
            <a:xfrm>
              <a:off x="4940409" y="6173241"/>
              <a:ext cx="880121" cy="360658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</xdr:spPr>
          <xdr:txBody>
            <a:bodyPr wrap="square" rtlCol="0" anchor="ctr">
              <a:sp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Var.%</a:t>
              </a:r>
              <a:r>
                <a:rPr lang="es-PE" sz="800" b="1" u="sng" baseline="0">
                  <a:solidFill>
                    <a:srgbClr val="0070C0"/>
                  </a:solidFill>
                </a:rPr>
                <a:t> </a:t>
              </a:r>
              <a:r>
                <a:rPr lang="es-PE" sz="800" b="1" u="sng">
                  <a:solidFill>
                    <a:srgbClr val="0070C0"/>
                  </a:solidFill>
                </a:rPr>
                <a:t>25/24</a:t>
              </a:r>
            </a:p>
            <a:p>
              <a:pPr algn="ctr"/>
              <a:r>
                <a:rPr lang="es-PE" sz="800" b="1"/>
                <a:t>  -23.3%</a:t>
              </a:r>
            </a:p>
          </xdr:txBody>
        </xdr:sp>
        <xdr:sp macro="" textlink="">
          <xdr:nvSpPr>
            <xdr:cNvPr id="13" name="Flecha abajo 18">
              <a:extLst>
                <a:ext uri="{FF2B5EF4-FFF2-40B4-BE49-F238E27FC236}">
                  <a16:creationId xmlns:a16="http://schemas.microsoft.com/office/drawing/2014/main" id="{FBAE7D16-0601-48D9-8D71-A5D9030324A4}"/>
                </a:ext>
              </a:extLst>
            </xdr:cNvPr>
            <xdr:cNvSpPr/>
          </xdr:nvSpPr>
          <xdr:spPr>
            <a:xfrm>
              <a:off x="5261675" y="6537845"/>
              <a:ext cx="277795" cy="210793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15" name="Triángulo isósceles 14">
            <a:extLst>
              <a:ext uri="{FF2B5EF4-FFF2-40B4-BE49-F238E27FC236}">
                <a16:creationId xmlns:a16="http://schemas.microsoft.com/office/drawing/2014/main" id="{772A6974-9771-4D28-A454-ACA058287254}"/>
              </a:ext>
            </a:extLst>
          </xdr:cNvPr>
          <xdr:cNvSpPr/>
        </xdr:nvSpPr>
        <xdr:spPr>
          <a:xfrm rot="10800000" flipH="1">
            <a:off x="14737406" y="1851589"/>
            <a:ext cx="94790" cy="64770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  <xdr:twoCellAnchor>
    <xdr:from>
      <xdr:col>5</xdr:col>
      <xdr:colOff>400050</xdr:colOff>
      <xdr:row>24</xdr:row>
      <xdr:rowOff>57150</xdr:rowOff>
    </xdr:from>
    <xdr:to>
      <xdr:col>8</xdr:col>
      <xdr:colOff>590550</xdr:colOff>
      <xdr:row>32</xdr:row>
      <xdr:rowOff>0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9678F85-B364-4861-BE69-9F390421A3FC}"/>
            </a:ext>
          </a:extLst>
        </xdr:cNvPr>
        <xdr:cNvGrpSpPr/>
      </xdr:nvGrpSpPr>
      <xdr:grpSpPr>
        <a:xfrm>
          <a:off x="4596765" y="4882515"/>
          <a:ext cx="2819400" cy="1442085"/>
          <a:chOff x="11810998" y="3081617"/>
          <a:chExt cx="2560082" cy="1800225"/>
        </a:xfrm>
      </xdr:grpSpPr>
      <xdr:graphicFrame macro="">
        <xdr:nvGraphicFramePr>
          <xdr:cNvPr id="18" name="Gráfico 17">
            <a:extLst>
              <a:ext uri="{FF2B5EF4-FFF2-40B4-BE49-F238E27FC236}">
                <a16:creationId xmlns:a16="http://schemas.microsoft.com/office/drawing/2014/main" id="{103C258F-D9FE-495A-895B-E5982E38938D}"/>
              </a:ext>
            </a:extLst>
          </xdr:cNvPr>
          <xdr:cNvGraphicFramePr>
            <a:graphicFrameLocks/>
          </xdr:cNvGraphicFramePr>
        </xdr:nvGraphicFramePr>
        <xdr:xfrm>
          <a:off x="11810998" y="3081617"/>
          <a:ext cx="2560082" cy="18002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9" name="CuadroTexto 34">
            <a:extLst>
              <a:ext uri="{FF2B5EF4-FFF2-40B4-BE49-F238E27FC236}">
                <a16:creationId xmlns:a16="http://schemas.microsoft.com/office/drawing/2014/main" id="{2B98EF3E-40A2-492F-A866-B1E45CB07629}"/>
              </a:ext>
            </a:extLst>
          </xdr:cNvPr>
          <xdr:cNvSpPr txBox="1"/>
        </xdr:nvSpPr>
        <xdr:spPr>
          <a:xfrm>
            <a:off x="12836529" y="3842529"/>
            <a:ext cx="661147" cy="285056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1000" b="1">
                <a:latin typeface="Arial" panose="020B0604020202020204" pitchFamily="34" charset="0"/>
                <a:cs typeface="Arial" panose="020B0604020202020204" pitchFamily="34" charset="0"/>
              </a:rPr>
              <a:t>2025*</a:t>
            </a:r>
            <a:endParaRPr lang="es-PE" sz="10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905671</xdr:colOff>
      <xdr:row>3</xdr:row>
      <xdr:rowOff>161924</xdr:rowOff>
    </xdr:from>
    <xdr:to>
      <xdr:col>10</xdr:col>
      <xdr:colOff>557613</xdr:colOff>
      <xdr:row>18</xdr:row>
      <xdr:rowOff>114299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9987A67-671B-4189-B110-0297C4318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200021</xdr:colOff>
      <xdr:row>5</xdr:row>
      <xdr:rowOff>85725</xdr:rowOff>
    </xdr:from>
    <xdr:to>
      <xdr:col>10</xdr:col>
      <xdr:colOff>295274</xdr:colOff>
      <xdr:row>8</xdr:row>
      <xdr:rowOff>114296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1F8234E3-D17B-4CDE-AD06-41EA8DCB1AE9}"/>
            </a:ext>
          </a:extLst>
        </xdr:cNvPr>
        <xdr:cNvGrpSpPr/>
      </xdr:nvGrpSpPr>
      <xdr:grpSpPr>
        <a:xfrm>
          <a:off x="7288526" y="1192530"/>
          <a:ext cx="872493" cy="569591"/>
          <a:chOff x="14371623" y="1727104"/>
          <a:chExt cx="1227906" cy="432649"/>
        </a:xfrm>
      </xdr:grpSpPr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FC5DC37D-73FC-4155-9090-8D4CF8EA56C1}"/>
              </a:ext>
            </a:extLst>
          </xdr:cNvPr>
          <xdr:cNvGrpSpPr/>
        </xdr:nvGrpSpPr>
        <xdr:grpSpPr>
          <a:xfrm>
            <a:off x="14371623" y="1727104"/>
            <a:ext cx="1227906" cy="432649"/>
            <a:chOff x="4964227" y="6261425"/>
            <a:chExt cx="801333" cy="432649"/>
          </a:xfrm>
        </xdr:grpSpPr>
        <xdr:sp macro="" textlink="">
          <xdr:nvSpPr>
            <xdr:cNvPr id="15" name="CuadroTexto 69">
              <a:extLst>
                <a:ext uri="{FF2B5EF4-FFF2-40B4-BE49-F238E27FC236}">
                  <a16:creationId xmlns:a16="http://schemas.microsoft.com/office/drawing/2014/main" id="{55CCA679-5A11-405A-806E-B2322F98DBE7}"/>
                </a:ext>
              </a:extLst>
            </xdr:cNvPr>
            <xdr:cNvSpPr txBox="1"/>
          </xdr:nvSpPr>
          <xdr:spPr>
            <a:xfrm>
              <a:off x="4964227" y="6261425"/>
              <a:ext cx="801333" cy="286489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txBody>
            <a:bodyPr wrap="square" rtlCol="0" anchor="ctr">
              <a:no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Var.% 25/24</a:t>
              </a:r>
            </a:p>
            <a:p>
              <a:pPr algn="ctr"/>
              <a:r>
                <a:rPr lang="es-PE" sz="800" b="1"/>
                <a:t>-18.1%</a:t>
              </a:r>
            </a:p>
          </xdr:txBody>
        </xdr:sp>
        <xdr:sp macro="" textlink="">
          <xdr:nvSpPr>
            <xdr:cNvPr id="16" name="Flecha abajo 18">
              <a:extLst>
                <a:ext uri="{FF2B5EF4-FFF2-40B4-BE49-F238E27FC236}">
                  <a16:creationId xmlns:a16="http://schemas.microsoft.com/office/drawing/2014/main" id="{B1558855-9B3D-4121-9386-6F4BF3CCB944}"/>
                </a:ext>
              </a:extLst>
            </xdr:cNvPr>
            <xdr:cNvSpPr/>
          </xdr:nvSpPr>
          <xdr:spPr>
            <a:xfrm>
              <a:off x="5255944" y="6552971"/>
              <a:ext cx="222680" cy="141103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14" name="Triángulo isósceles 13">
            <a:extLst>
              <a:ext uri="{FF2B5EF4-FFF2-40B4-BE49-F238E27FC236}">
                <a16:creationId xmlns:a16="http://schemas.microsoft.com/office/drawing/2014/main" id="{C340B0AA-7907-4840-9AB7-2C1180B6EAA0}"/>
              </a:ext>
            </a:extLst>
          </xdr:cNvPr>
          <xdr:cNvSpPr/>
        </xdr:nvSpPr>
        <xdr:spPr>
          <a:xfrm flipV="1">
            <a:off x="14649331" y="1899149"/>
            <a:ext cx="117310" cy="42437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  <xdr:twoCellAnchor>
    <xdr:from>
      <xdr:col>1</xdr:col>
      <xdr:colOff>28575</xdr:colOff>
      <xdr:row>31</xdr:row>
      <xdr:rowOff>57150</xdr:rowOff>
    </xdr:from>
    <xdr:to>
      <xdr:col>2</xdr:col>
      <xdr:colOff>314325</xdr:colOff>
      <xdr:row>34</xdr:row>
      <xdr:rowOff>66676</xdr:rowOff>
    </xdr:to>
    <xdr:sp macro="" textlink="">
      <xdr:nvSpPr>
        <xdr:cNvPr id="9" name="CuadroTexto 120">
          <a:extLst>
            <a:ext uri="{FF2B5EF4-FFF2-40B4-BE49-F238E27FC236}">
              <a16:creationId xmlns:a16="http://schemas.microsoft.com/office/drawing/2014/main" id="{4C916272-C3C7-4236-8550-395953EE7F27}"/>
            </a:ext>
          </a:extLst>
        </xdr:cNvPr>
        <xdr:cNvSpPr txBox="1"/>
      </xdr:nvSpPr>
      <xdr:spPr>
        <a:xfrm>
          <a:off x="180975" y="6181725"/>
          <a:ext cx="1114425" cy="581026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Pasco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Huancavelica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Puno</a:t>
          </a:r>
        </a:p>
      </xdr:txBody>
    </xdr:sp>
    <xdr:clientData/>
  </xdr:twoCellAnchor>
  <xdr:twoCellAnchor>
    <xdr:from>
      <xdr:col>8</xdr:col>
      <xdr:colOff>152401</xdr:colOff>
      <xdr:row>24</xdr:row>
      <xdr:rowOff>114300</xdr:rowOff>
    </xdr:from>
    <xdr:to>
      <xdr:col>9</xdr:col>
      <xdr:colOff>438151</xdr:colOff>
      <xdr:row>28</xdr:row>
      <xdr:rowOff>45823</xdr:rowOff>
    </xdr:to>
    <xdr:sp macro="" textlink="">
      <xdr:nvSpPr>
        <xdr:cNvPr id="17" name="CuadroTexto 129">
          <a:extLst>
            <a:ext uri="{FF2B5EF4-FFF2-40B4-BE49-F238E27FC236}">
              <a16:creationId xmlns:a16="http://schemas.microsoft.com/office/drawing/2014/main" id="{847ECB6D-391F-4804-B1D2-E2AD7FAC1DB2}"/>
            </a:ext>
          </a:extLst>
        </xdr:cNvPr>
        <xdr:cNvSpPr txBox="1"/>
      </xdr:nvSpPr>
      <xdr:spPr>
        <a:xfrm>
          <a:off x="6276976" y="4905375"/>
          <a:ext cx="1047750" cy="69352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Arial" panose="020B0604020202020204" pitchFamily="34" charset="0"/>
            <a:buChar char="•"/>
          </a:pPr>
          <a:r>
            <a:rPr lang="es-PE" sz="1000">
              <a:latin typeface="+mj-lt"/>
            </a:rPr>
            <a:t>Filete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MX" sz="1000">
              <a:latin typeface="+mj-lt"/>
            </a:rPr>
            <a:t>H</a:t>
          </a:r>
          <a:r>
            <a:rPr lang="es-PE" sz="1000">
              <a:latin typeface="+mj-lt"/>
            </a:rPr>
            <a:t>G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MX" sz="1000">
              <a:latin typeface="+mj-lt"/>
            </a:rPr>
            <a:t>Harami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MX" sz="1000">
              <a:latin typeface="+mj-lt"/>
            </a:rPr>
            <a:t>Pulpa</a:t>
          </a:r>
          <a:endParaRPr lang="es-PE" sz="1000">
            <a:latin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634997</xdr:colOff>
      <xdr:row>3</xdr:row>
      <xdr:rowOff>1058</xdr:rowOff>
    </xdr:from>
    <xdr:to>
      <xdr:col>13</xdr:col>
      <xdr:colOff>496489</xdr:colOff>
      <xdr:row>17</xdr:row>
      <xdr:rowOff>132291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7D791706-D719-4B60-AA3E-F8C74D740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74083</xdr:colOff>
      <xdr:row>4</xdr:row>
      <xdr:rowOff>201087</xdr:rowOff>
    </xdr:from>
    <xdr:to>
      <xdr:col>13</xdr:col>
      <xdr:colOff>148167</xdr:colOff>
      <xdr:row>7</xdr:row>
      <xdr:rowOff>95252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3C35118A-AED3-45B3-9D13-0B9422F1C8BC}"/>
            </a:ext>
          </a:extLst>
        </xdr:cNvPr>
        <xdr:cNvGrpSpPr/>
      </xdr:nvGrpSpPr>
      <xdr:grpSpPr>
        <a:xfrm>
          <a:off x="9620250" y="1091992"/>
          <a:ext cx="855345" cy="491700"/>
          <a:chOff x="14215505" y="1129078"/>
          <a:chExt cx="1601573" cy="675601"/>
        </a:xfrm>
      </xdr:grpSpPr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B19686EB-1F07-4D93-BDF4-046342F33DA0}"/>
              </a:ext>
            </a:extLst>
          </xdr:cNvPr>
          <xdr:cNvGrpSpPr/>
        </xdr:nvGrpSpPr>
        <xdr:grpSpPr>
          <a:xfrm>
            <a:off x="14215505" y="1129078"/>
            <a:ext cx="1601573" cy="675601"/>
            <a:chOff x="4862343" y="5663399"/>
            <a:chExt cx="1045188" cy="675601"/>
          </a:xfrm>
        </xdr:grpSpPr>
        <xdr:sp macro="" textlink="">
          <xdr:nvSpPr>
            <xdr:cNvPr id="19" name="CuadroTexto 69">
              <a:extLst>
                <a:ext uri="{FF2B5EF4-FFF2-40B4-BE49-F238E27FC236}">
                  <a16:creationId xmlns:a16="http://schemas.microsoft.com/office/drawing/2014/main" id="{F1FBBBC7-5E7C-4DBC-A23C-A4EAE93BF0D7}"/>
                </a:ext>
              </a:extLst>
            </xdr:cNvPr>
            <xdr:cNvSpPr txBox="1"/>
          </xdr:nvSpPr>
          <xdr:spPr>
            <a:xfrm>
              <a:off x="4862343" y="5663399"/>
              <a:ext cx="1045188" cy="476250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</xdr:spPr>
          <xdr:txBody>
            <a:bodyPr wrap="square" rtlCol="0" anchor="ctr">
              <a:no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Var.% 25/24</a:t>
              </a:r>
              <a:r>
                <a:rPr lang="es-PE" sz="800" b="1" u="sng" baseline="0">
                  <a:solidFill>
                    <a:srgbClr val="0070C0"/>
                  </a:solidFill>
                </a:rPr>
                <a:t> </a:t>
              </a:r>
            </a:p>
            <a:p>
              <a:pPr algn="ctr"/>
              <a:r>
                <a:rPr lang="es-PE" sz="800" b="1"/>
                <a:t> -28.1%</a:t>
              </a:r>
            </a:p>
          </xdr:txBody>
        </xdr:sp>
        <xdr:sp macro="" textlink="">
          <xdr:nvSpPr>
            <xdr:cNvPr id="20" name="Flecha abajo 18">
              <a:extLst>
                <a:ext uri="{FF2B5EF4-FFF2-40B4-BE49-F238E27FC236}">
                  <a16:creationId xmlns:a16="http://schemas.microsoft.com/office/drawing/2014/main" id="{3F610C2E-DA8B-4F43-9D06-C0A7E0816017}"/>
                </a:ext>
              </a:extLst>
            </xdr:cNvPr>
            <xdr:cNvSpPr/>
          </xdr:nvSpPr>
          <xdr:spPr>
            <a:xfrm>
              <a:off x="5232726" y="6128209"/>
              <a:ext cx="277795" cy="210791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18" name="Triángulo isósceles 17">
            <a:extLst>
              <a:ext uri="{FF2B5EF4-FFF2-40B4-BE49-F238E27FC236}">
                <a16:creationId xmlns:a16="http://schemas.microsoft.com/office/drawing/2014/main" id="{A3C35951-388E-429D-A195-58BF7C3FC83E}"/>
              </a:ext>
            </a:extLst>
          </xdr:cNvPr>
          <xdr:cNvSpPr/>
        </xdr:nvSpPr>
        <xdr:spPr>
          <a:xfrm rot="10800000">
            <a:off x="14458782" y="1432405"/>
            <a:ext cx="202732" cy="82726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122176</xdr:colOff>
      <xdr:row>3</xdr:row>
      <xdr:rowOff>190499</xdr:rowOff>
    </xdr:from>
    <xdr:to>
      <xdr:col>17</xdr:col>
      <xdr:colOff>370416</xdr:colOff>
      <xdr:row>18</xdr:row>
      <xdr:rowOff>74082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338667</xdr:colOff>
      <xdr:row>18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589250" y="4370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twoCellAnchor>
    <xdr:from>
      <xdr:col>7</xdr:col>
      <xdr:colOff>84667</xdr:colOff>
      <xdr:row>22</xdr:row>
      <xdr:rowOff>74083</xdr:rowOff>
    </xdr:from>
    <xdr:to>
      <xdr:col>9</xdr:col>
      <xdr:colOff>730250</xdr:colOff>
      <xdr:row>36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</xdr:col>
      <xdr:colOff>645584</xdr:colOff>
      <xdr:row>35</xdr:row>
      <xdr:rowOff>105833</xdr:rowOff>
    </xdr:from>
    <xdr:ext cx="184731" cy="264560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562167" y="828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twoCellAnchor>
    <xdr:from>
      <xdr:col>16</xdr:col>
      <xdr:colOff>84669</xdr:colOff>
      <xdr:row>4</xdr:row>
      <xdr:rowOff>21162</xdr:rowOff>
    </xdr:from>
    <xdr:to>
      <xdr:col>17</xdr:col>
      <xdr:colOff>21168</xdr:colOff>
      <xdr:row>7</xdr:row>
      <xdr:rowOff>84662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817A3E9A-6F94-4DD3-B442-9B1CEB2FAE00}"/>
            </a:ext>
          </a:extLst>
        </xdr:cNvPr>
        <xdr:cNvGrpSpPr/>
      </xdr:nvGrpSpPr>
      <xdr:grpSpPr>
        <a:xfrm>
          <a:off x="13929574" y="991019"/>
          <a:ext cx="1126701" cy="598381"/>
          <a:chOff x="5532717" y="7010724"/>
          <a:chExt cx="1048511" cy="729425"/>
        </a:xfrm>
      </xdr:grpSpPr>
      <xdr:sp macro="" textlink="">
        <xdr:nvSpPr>
          <xdr:cNvPr id="14" name="CuadroTexto 102">
            <a:extLst>
              <a:ext uri="{FF2B5EF4-FFF2-40B4-BE49-F238E27FC236}">
                <a16:creationId xmlns:a16="http://schemas.microsoft.com/office/drawing/2014/main" id="{AB1413B3-726B-4382-B920-E6CE450D5AF5}"/>
              </a:ext>
            </a:extLst>
          </xdr:cNvPr>
          <xdr:cNvSpPr txBox="1"/>
        </xdr:nvSpPr>
        <xdr:spPr>
          <a:xfrm>
            <a:off x="5532717" y="7010724"/>
            <a:ext cx="1048511" cy="618163"/>
          </a:xfrm>
          <a:prstGeom prst="round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no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800" b="1" u="sng">
                <a:solidFill>
                  <a:srgbClr val="0070C0"/>
                </a:solidFill>
              </a:rPr>
              <a:t>Var. % 25/24</a:t>
            </a:r>
          </a:p>
          <a:p>
            <a:pPr algn="ctr"/>
            <a:r>
              <a:rPr lang="es-PE" sz="800" b="1"/>
              <a:t> +1.1% (valor)</a:t>
            </a:r>
          </a:p>
          <a:p>
            <a:pPr algn="ctr"/>
            <a:r>
              <a:rPr lang="es-PE" sz="900" b="1" baseline="0"/>
              <a:t>  </a:t>
            </a:r>
            <a:r>
              <a:rPr lang="es-PE" sz="900" b="1"/>
              <a:t>-0.4</a:t>
            </a:r>
            <a:r>
              <a:rPr lang="es-PE" sz="800" b="1"/>
              <a:t>% </a:t>
            </a:r>
            <a:r>
              <a:rPr lang="es-PE" sz="900" b="1"/>
              <a:t>(</a:t>
            </a:r>
            <a:r>
              <a:rPr lang="es-PE" sz="800" b="1"/>
              <a:t>volumen)</a:t>
            </a:r>
          </a:p>
        </xdr:txBody>
      </xdr:sp>
      <xdr:sp macro="" textlink="">
        <xdr:nvSpPr>
          <xdr:cNvPr id="15" name="Triángulo isósceles 14">
            <a:extLst>
              <a:ext uri="{FF2B5EF4-FFF2-40B4-BE49-F238E27FC236}">
                <a16:creationId xmlns:a16="http://schemas.microsoft.com/office/drawing/2014/main" id="{7CE00B91-0A7C-485A-9709-55DCF0CFE5A0}"/>
              </a:ext>
            </a:extLst>
          </xdr:cNvPr>
          <xdr:cNvSpPr/>
        </xdr:nvSpPr>
        <xdr:spPr>
          <a:xfrm flipH="1" flipV="1">
            <a:off x="5624334" y="7443436"/>
            <a:ext cx="101799" cy="74179"/>
          </a:xfrm>
          <a:prstGeom prst="triangl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>
              <a:solidFill>
                <a:srgbClr val="C00000"/>
              </a:solidFill>
            </a:endParaRPr>
          </a:p>
        </xdr:txBody>
      </xdr:sp>
      <xdr:sp macro="" textlink="">
        <xdr:nvSpPr>
          <xdr:cNvPr id="16" name="Flecha abajo 18">
            <a:extLst>
              <a:ext uri="{FF2B5EF4-FFF2-40B4-BE49-F238E27FC236}">
                <a16:creationId xmlns:a16="http://schemas.microsoft.com/office/drawing/2014/main" id="{F27F3DEA-424B-4707-9953-ADF84DE2228C}"/>
              </a:ext>
            </a:extLst>
          </xdr:cNvPr>
          <xdr:cNvSpPr/>
        </xdr:nvSpPr>
        <xdr:spPr>
          <a:xfrm>
            <a:off x="5957523" y="7559734"/>
            <a:ext cx="330314" cy="180415"/>
          </a:xfrm>
          <a:prstGeom prst="down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sp macro="" textlink="">
        <xdr:nvSpPr>
          <xdr:cNvPr id="17" name="Triángulo isósceles 16">
            <a:extLst>
              <a:ext uri="{FF2B5EF4-FFF2-40B4-BE49-F238E27FC236}">
                <a16:creationId xmlns:a16="http://schemas.microsoft.com/office/drawing/2014/main" id="{7A389C18-139B-43D3-BF05-5BEF684A39DF}"/>
              </a:ext>
            </a:extLst>
          </xdr:cNvPr>
          <xdr:cNvSpPr/>
        </xdr:nvSpPr>
        <xdr:spPr>
          <a:xfrm flipH="1">
            <a:off x="5644697" y="7270350"/>
            <a:ext cx="71258" cy="98904"/>
          </a:xfrm>
          <a:prstGeom prst="triangle">
            <a:avLst/>
          </a:prstGeom>
          <a:solidFill>
            <a:srgbClr val="00AA4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  <xdr:twoCellAnchor>
    <xdr:from>
      <xdr:col>6</xdr:col>
      <xdr:colOff>364066</xdr:colOff>
      <xdr:row>46</xdr:row>
      <xdr:rowOff>0</xdr:rowOff>
    </xdr:from>
    <xdr:to>
      <xdr:col>11</xdr:col>
      <xdr:colOff>31750</xdr:colOff>
      <xdr:row>60</xdr:row>
      <xdr:rowOff>116416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41F2EA2-E606-42B5-8B3B-7B1253D19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275167</xdr:colOff>
      <xdr:row>52</xdr:row>
      <xdr:rowOff>84667</xdr:rowOff>
    </xdr:from>
    <xdr:to>
      <xdr:col>9</xdr:col>
      <xdr:colOff>391583</xdr:colOff>
      <xdr:row>55</xdr:row>
      <xdr:rowOff>52916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308CA13-929A-47DF-B74E-000265282FF0}"/>
            </a:ext>
          </a:extLst>
        </xdr:cNvPr>
        <xdr:cNvSpPr txBox="1"/>
      </xdr:nvSpPr>
      <xdr:spPr>
        <a:xfrm>
          <a:off x="7366000" y="10234084"/>
          <a:ext cx="878416" cy="539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 b="1"/>
            <a:t>2025*</a:t>
          </a:r>
        </a:p>
        <a:p>
          <a:pPr algn="ctr"/>
          <a:endParaRPr lang="es-PE" sz="1100" b="1"/>
        </a:p>
        <a:p>
          <a:endParaRPr lang="es-PE" sz="1100"/>
        </a:p>
      </xdr:txBody>
    </xdr:sp>
    <xdr:clientData/>
  </xdr:twoCellAnchor>
  <xdr:twoCellAnchor>
    <xdr:from>
      <xdr:col>4</xdr:col>
      <xdr:colOff>0</xdr:colOff>
      <xdr:row>74</xdr:row>
      <xdr:rowOff>0</xdr:rowOff>
    </xdr:from>
    <xdr:to>
      <xdr:col>5</xdr:col>
      <xdr:colOff>571501</xdr:colOff>
      <xdr:row>78</xdr:row>
      <xdr:rowOff>24367</xdr:rowOff>
    </xdr:to>
    <xdr:sp macro="" textlink="">
      <xdr:nvSpPr>
        <xdr:cNvPr id="21" name="CuadroTexto 15">
          <a:extLst>
            <a:ext uri="{FF2B5EF4-FFF2-40B4-BE49-F238E27FC236}">
              <a16:creationId xmlns:a16="http://schemas.microsoft.com/office/drawing/2014/main" id="{72AF0AFD-C3B9-4292-8754-F920A68243D7}"/>
            </a:ext>
          </a:extLst>
        </xdr:cNvPr>
        <xdr:cNvSpPr txBox="1"/>
      </xdr:nvSpPr>
      <xdr:spPr>
        <a:xfrm>
          <a:off x="3164417" y="14340417"/>
          <a:ext cx="1513417" cy="7863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Callao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MX" sz="1000" kern="1200">
              <a:solidFill>
                <a:schemeClr val="tx1"/>
              </a:solidFill>
              <a:effectLst/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Aérea</a:t>
          </a:r>
          <a:r>
            <a:rPr lang="es-MX" sz="1000" kern="1200" baseline="0">
              <a:solidFill>
                <a:schemeClr val="tx1"/>
              </a:solidFill>
              <a:effectLst/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rPr>
            <a:t> y Postal Ex-IAAC</a:t>
          </a:r>
          <a:endParaRPr lang="es-PE" sz="1000">
            <a:effectLst/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0.42887</cdr:x>
      <cdr:y>0.71391</cdr:y>
    </cdr:from>
    <cdr:to>
      <cdr:x>0.61231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02EDAEF-4859-443F-9F08-B6F0A06DDCB0}"/>
            </a:ext>
          </a:extLst>
        </cdr:cNvPr>
        <cdr:cNvSpPr txBox="1"/>
      </cdr:nvSpPr>
      <cdr:spPr>
        <a:xfrm xmlns:a="http://schemas.openxmlformats.org/drawingml/2006/main">
          <a:off x="2137832" y="28892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  <cdr:relSizeAnchor xmlns:cdr="http://schemas.openxmlformats.org/drawingml/2006/chartDrawing">
    <cdr:from>
      <cdr:x>0.44798</cdr:x>
      <cdr:y>0.71391</cdr:y>
    </cdr:from>
    <cdr:to>
      <cdr:x>0.63142</cdr:x>
      <cdr:y>1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893A8A57-426F-46D9-8C6E-0724889BA8D5}"/>
            </a:ext>
          </a:extLst>
        </cdr:cNvPr>
        <cdr:cNvSpPr txBox="1"/>
      </cdr:nvSpPr>
      <cdr:spPr>
        <a:xfrm xmlns:a="http://schemas.openxmlformats.org/drawingml/2006/main">
          <a:off x="2233082" y="292099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0.72793</cdr:x>
      <cdr:y>0.4418</cdr:y>
    </cdr:from>
    <cdr:to>
      <cdr:x>0.88001</cdr:x>
      <cdr:y>0.85264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376667" y="98333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  <cdr:relSizeAnchor xmlns:cdr="http://schemas.openxmlformats.org/drawingml/2006/chartDrawing">
    <cdr:from>
      <cdr:x>0.26412</cdr:x>
      <cdr:y>0.41463</cdr:y>
    </cdr:from>
    <cdr:to>
      <cdr:x>0.64878</cdr:x>
      <cdr:y>0.63833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573022" y="1079501"/>
          <a:ext cx="834562" cy="582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E" sz="1100" b="1"/>
            <a:t>2025*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289891</xdr:colOff>
      <xdr:row>4</xdr:row>
      <xdr:rowOff>33131</xdr:rowOff>
    </xdr:from>
    <xdr:to>
      <xdr:col>13</xdr:col>
      <xdr:colOff>415109</xdr:colOff>
      <xdr:row>14</xdr:row>
      <xdr:rowOff>162413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397565</xdr:colOff>
      <xdr:row>20</xdr:row>
      <xdr:rowOff>49696</xdr:rowOff>
    </xdr:from>
    <xdr:to>
      <xdr:col>13</xdr:col>
      <xdr:colOff>522783</xdr:colOff>
      <xdr:row>30</xdr:row>
      <xdr:rowOff>80424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41413</xdr:colOff>
      <xdr:row>40</xdr:row>
      <xdr:rowOff>33131</xdr:rowOff>
    </xdr:from>
    <xdr:to>
      <xdr:col>13</xdr:col>
      <xdr:colOff>147931</xdr:colOff>
      <xdr:row>50</xdr:row>
      <xdr:rowOff>56845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695740</xdr:colOff>
      <xdr:row>58</xdr:row>
      <xdr:rowOff>24848</xdr:rowOff>
    </xdr:from>
    <xdr:to>
      <xdr:col>13</xdr:col>
      <xdr:colOff>744587</xdr:colOff>
      <xdr:row>71</xdr:row>
      <xdr:rowOff>140805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80</xdr:row>
      <xdr:rowOff>0</xdr:rowOff>
    </xdr:from>
    <xdr:to>
      <xdr:col>10</xdr:col>
      <xdr:colOff>561337</xdr:colOff>
      <xdr:row>101</xdr:row>
      <xdr:rowOff>76200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0.7151</cdr:x>
      <cdr:y>0.05871</cdr:y>
    </cdr:from>
    <cdr:to>
      <cdr:x>0.7151</cdr:x>
      <cdr:y>0.92042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0EA7B4A0-261B-49F3-8C72-A67DD4F9ADD9}"/>
            </a:ext>
          </a:extLst>
        </cdr:cNvPr>
        <cdr:cNvCxnSpPr/>
      </cdr:nvCxnSpPr>
      <cdr:spPr>
        <a:xfrm xmlns:a="http://schemas.openxmlformats.org/drawingml/2006/main">
          <a:off x="3430037" y="125751"/>
          <a:ext cx="0" cy="184574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0.72897</cdr:x>
      <cdr:y>0.05561</cdr:y>
    </cdr:from>
    <cdr:to>
      <cdr:x>0.72897</cdr:x>
      <cdr:y>0.96256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FF21F8F8-BECD-4A1D-93DE-152C3872C58A}"/>
            </a:ext>
          </a:extLst>
        </cdr:cNvPr>
        <cdr:cNvCxnSpPr/>
      </cdr:nvCxnSpPr>
      <cdr:spPr>
        <a:xfrm xmlns:a="http://schemas.openxmlformats.org/drawingml/2006/main">
          <a:off x="3496605" y="113181"/>
          <a:ext cx="0" cy="184573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9999FE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topLeftCell="A19" zoomScaleNormal="100" workbookViewId="0">
      <selection activeCell="G47" sqref="G47"/>
    </sheetView>
  </sheetViews>
  <sheetFormatPr baseColWidth="10" defaultColWidth="11.44140625" defaultRowHeight="14.4" x14ac:dyDescent="0.3"/>
  <cols>
    <col min="1" max="1" width="3.5546875" style="75" customWidth="1"/>
    <col min="2" max="2" width="15.5546875" style="75" customWidth="1"/>
    <col min="3" max="3" width="14.33203125" style="75" customWidth="1"/>
    <col min="4" max="4" width="15.88671875" style="75" customWidth="1"/>
    <col min="5" max="5" width="11.88671875" style="75" customWidth="1"/>
    <col min="6" max="6" width="11.44140625" style="75"/>
    <col min="7" max="7" width="15.5546875" style="75" customWidth="1"/>
    <col min="8" max="12" width="11.44140625" style="75" customWidth="1"/>
    <col min="13" max="16" width="11.44140625" style="75"/>
    <col min="17" max="17" width="13.5546875" style="75" customWidth="1"/>
    <col min="18" max="18" width="12.6640625" style="75" customWidth="1"/>
    <col min="19" max="16384" width="11.44140625" style="75"/>
  </cols>
  <sheetData>
    <row r="1" spans="1:15" s="56" customFormat="1" ht="31.5" customHeight="1" x14ac:dyDescent="0.3">
      <c r="B1" s="154" t="s">
        <v>68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3" spans="1:15" ht="18" x14ac:dyDescent="0.3">
      <c r="A3" s="76"/>
      <c r="B3" s="77" t="s">
        <v>69</v>
      </c>
      <c r="D3" s="78"/>
    </row>
    <row r="4" spans="1:15" x14ac:dyDescent="0.3">
      <c r="D4" s="78"/>
    </row>
    <row r="5" spans="1:15" x14ac:dyDescent="0.3">
      <c r="D5" s="78"/>
    </row>
    <row r="6" spans="1:15" ht="18.75" customHeight="1" x14ac:dyDescent="0.3">
      <c r="B6" s="101" t="s">
        <v>0</v>
      </c>
      <c r="C6" s="101" t="s">
        <v>1</v>
      </c>
      <c r="D6" s="102"/>
      <c r="E6" s="14" t="s">
        <v>62</v>
      </c>
    </row>
    <row r="7" spans="1:15" ht="18.75" customHeight="1" x14ac:dyDescent="0.3">
      <c r="B7" s="6">
        <v>2013</v>
      </c>
      <c r="C7" s="103">
        <v>34992.490490000004</v>
      </c>
      <c r="D7" s="104">
        <f t="shared" ref="D7:D14" si="0">C7</f>
        <v>34992.490490000004</v>
      </c>
      <c r="E7" s="101"/>
    </row>
    <row r="8" spans="1:15" ht="18.75" customHeight="1" x14ac:dyDescent="0.3">
      <c r="B8" s="6">
        <v>2014</v>
      </c>
      <c r="C8" s="105">
        <v>32923.388246666669</v>
      </c>
      <c r="D8" s="104">
        <f t="shared" si="0"/>
        <v>32923.388246666669</v>
      </c>
      <c r="E8" s="106"/>
    </row>
    <row r="9" spans="1:15" x14ac:dyDescent="0.3">
      <c r="B9" s="6">
        <v>2015</v>
      </c>
      <c r="C9" s="105">
        <v>40946.486519999991</v>
      </c>
      <c r="D9" s="104">
        <f t="shared" si="0"/>
        <v>40946.486519999991</v>
      </c>
      <c r="E9" s="106"/>
      <c r="F9" s="72"/>
      <c r="G9" s="73"/>
    </row>
    <row r="10" spans="1:15" x14ac:dyDescent="0.3">
      <c r="B10" s="6">
        <v>2016</v>
      </c>
      <c r="C10" s="105">
        <v>52245.400878979555</v>
      </c>
      <c r="D10" s="104">
        <f t="shared" si="0"/>
        <v>52245.400878979555</v>
      </c>
      <c r="E10" s="106"/>
      <c r="F10" s="72"/>
      <c r="G10" s="73"/>
    </row>
    <row r="11" spans="1:15" ht="13.5" customHeight="1" x14ac:dyDescent="0.3">
      <c r="B11" s="6">
        <v>2017</v>
      </c>
      <c r="C11" s="105">
        <v>54878.430875791797</v>
      </c>
      <c r="D11" s="104">
        <f t="shared" si="0"/>
        <v>54878.430875791797</v>
      </c>
      <c r="E11" s="106"/>
      <c r="F11" s="72"/>
      <c r="G11" s="73"/>
    </row>
    <row r="12" spans="1:15" x14ac:dyDescent="0.3">
      <c r="B12" s="6">
        <v>2018</v>
      </c>
      <c r="C12" s="105">
        <v>64372.37890839632</v>
      </c>
      <c r="D12" s="104">
        <f t="shared" si="0"/>
        <v>64372.37890839632</v>
      </c>
      <c r="E12" s="106"/>
      <c r="F12" s="72"/>
      <c r="G12" s="73"/>
    </row>
    <row r="13" spans="1:15" x14ac:dyDescent="0.3">
      <c r="B13" s="6">
        <v>2019</v>
      </c>
      <c r="C13" s="105">
        <v>50792.782878044563</v>
      </c>
      <c r="D13" s="104">
        <f t="shared" si="0"/>
        <v>50792.782878044563</v>
      </c>
      <c r="E13" s="180">
        <f t="shared" ref="E13:E19" si="1">(D13-D12)/D12</f>
        <v>-0.21095377024477996</v>
      </c>
      <c r="F13" s="72"/>
      <c r="G13" s="73"/>
      <c r="I13" s="80"/>
      <c r="N13" s="74"/>
      <c r="O13" s="73"/>
    </row>
    <row r="14" spans="1:15" x14ac:dyDescent="0.3">
      <c r="B14" s="6">
        <v>2020</v>
      </c>
      <c r="C14" s="108">
        <v>54187.77080815009</v>
      </c>
      <c r="D14" s="104">
        <f t="shared" si="0"/>
        <v>54187.77080815009</v>
      </c>
      <c r="E14" s="180">
        <f t="shared" si="1"/>
        <v>6.6839966974383422E-2</v>
      </c>
      <c r="F14" s="72"/>
      <c r="G14" s="73"/>
      <c r="N14" s="74"/>
      <c r="O14" s="73"/>
    </row>
    <row r="15" spans="1:15" ht="16.95" customHeight="1" x14ac:dyDescent="0.3">
      <c r="B15" s="6">
        <v>2021</v>
      </c>
      <c r="C15" s="109">
        <v>51581.790909502924</v>
      </c>
      <c r="D15" s="110">
        <f t="shared" ref="D15:D19" si="2">C15</f>
        <v>51581.790909502924</v>
      </c>
      <c r="E15" s="180">
        <f t="shared" si="1"/>
        <v>-4.809166090027113E-2</v>
      </c>
      <c r="F15" s="72"/>
      <c r="G15" s="73"/>
      <c r="N15" s="74"/>
      <c r="O15" s="73"/>
    </row>
    <row r="16" spans="1:15" ht="16.95" customHeight="1" x14ac:dyDescent="0.3">
      <c r="B16" s="6">
        <v>2022</v>
      </c>
      <c r="C16" s="109">
        <v>61572.781755502074</v>
      </c>
      <c r="D16" s="104">
        <f t="shared" si="2"/>
        <v>61572.781755502074</v>
      </c>
      <c r="E16" s="180">
        <f t="shared" si="1"/>
        <v>0.19369220552128033</v>
      </c>
      <c r="F16" s="72"/>
      <c r="G16" s="73"/>
      <c r="N16" s="74"/>
      <c r="O16" s="73"/>
    </row>
    <row r="17" spans="2:15" x14ac:dyDescent="0.3">
      <c r="B17" s="6">
        <v>2023</v>
      </c>
      <c r="C17" s="111">
        <v>39859.175646365053</v>
      </c>
      <c r="D17" s="104">
        <f t="shared" si="2"/>
        <v>39859.175646365053</v>
      </c>
      <c r="E17" s="180">
        <f t="shared" si="1"/>
        <v>-0.35264942544514349</v>
      </c>
      <c r="F17" s="72"/>
      <c r="G17" s="73"/>
      <c r="N17" s="74"/>
      <c r="O17" s="73"/>
    </row>
    <row r="18" spans="2:15" x14ac:dyDescent="0.3">
      <c r="B18" s="6">
        <v>2024</v>
      </c>
      <c r="C18" s="111">
        <v>44885.813993071395</v>
      </c>
      <c r="D18" s="104">
        <f t="shared" si="2"/>
        <v>44885.813993071395</v>
      </c>
      <c r="E18" s="180">
        <f t="shared" si="1"/>
        <v>0.12610994244595586</v>
      </c>
      <c r="F18" s="72"/>
      <c r="G18" s="73"/>
      <c r="N18" s="74"/>
      <c r="O18" s="73"/>
    </row>
    <row r="19" spans="2:15" x14ac:dyDescent="0.3">
      <c r="B19" s="6" t="s">
        <v>145</v>
      </c>
      <c r="C19" s="112">
        <v>34411.178216718516</v>
      </c>
      <c r="D19" s="104">
        <f t="shared" si="2"/>
        <v>34411.178216718516</v>
      </c>
      <c r="E19" s="180">
        <f t="shared" si="1"/>
        <v>-0.23336183182441009</v>
      </c>
    </row>
    <row r="20" spans="2:15" x14ac:dyDescent="0.3">
      <c r="B20" s="25"/>
      <c r="C20" s="25"/>
      <c r="D20" s="25"/>
      <c r="E20" s="25"/>
    </row>
    <row r="25" spans="2:15" ht="18" x14ac:dyDescent="0.3">
      <c r="B25" s="221" t="s">
        <v>3</v>
      </c>
      <c r="C25" s="221"/>
      <c r="D25" s="221"/>
      <c r="E25" s="82"/>
    </row>
    <row r="26" spans="2:15" x14ac:dyDescent="0.3">
      <c r="C26" s="71" t="s">
        <v>140</v>
      </c>
      <c r="D26" s="78"/>
      <c r="E26" s="82"/>
      <c r="F26" s="83"/>
      <c r="G26" s="83"/>
      <c r="H26" s="83"/>
      <c r="I26" s="83"/>
      <c r="J26" s="83"/>
      <c r="K26" s="83"/>
      <c r="L26" s="83"/>
      <c r="M26" s="83"/>
      <c r="N26" s="83"/>
    </row>
    <row r="27" spans="2:15" x14ac:dyDescent="0.3">
      <c r="B27" s="163" t="s">
        <v>85</v>
      </c>
      <c r="C27" s="156" t="s">
        <v>1</v>
      </c>
      <c r="D27" s="156" t="s">
        <v>4</v>
      </c>
      <c r="F27" s="83"/>
      <c r="G27" s="83"/>
      <c r="H27" s="83"/>
      <c r="I27" s="83"/>
      <c r="J27" s="83"/>
      <c r="K27" s="83"/>
      <c r="L27" s="83"/>
      <c r="M27" s="83"/>
      <c r="N27" s="83"/>
    </row>
    <row r="28" spans="2:15" x14ac:dyDescent="0.3">
      <c r="B28" s="164" t="s">
        <v>5</v>
      </c>
      <c r="C28" s="165">
        <v>7151.5531509933926</v>
      </c>
      <c r="D28" s="157">
        <f>C28/$C$30</f>
        <v>0.20784689017413283</v>
      </c>
      <c r="F28" s="83"/>
      <c r="G28" s="83"/>
      <c r="H28" s="83"/>
      <c r="I28" s="83"/>
      <c r="J28" s="83"/>
      <c r="K28" s="83"/>
      <c r="L28" s="83"/>
      <c r="M28" s="83"/>
      <c r="N28" s="83"/>
    </row>
    <row r="29" spans="2:15" x14ac:dyDescent="0.3">
      <c r="B29" s="164" t="s">
        <v>6</v>
      </c>
      <c r="C29" s="165">
        <v>27256.241668557992</v>
      </c>
      <c r="D29" s="157">
        <f>C29/$C$30</f>
        <v>0.79215310982586729</v>
      </c>
      <c r="F29" s="83"/>
      <c r="G29" s="83"/>
      <c r="H29" s="83"/>
      <c r="I29" s="83"/>
      <c r="J29" s="83"/>
      <c r="K29" s="83"/>
      <c r="L29" s="83"/>
      <c r="M29" s="83"/>
      <c r="N29" s="83"/>
    </row>
    <row r="30" spans="2:15" x14ac:dyDescent="0.3">
      <c r="B30" s="166" t="s">
        <v>7</v>
      </c>
      <c r="C30" s="167">
        <f>SUM(C28:C29)</f>
        <v>34407.794819551382</v>
      </c>
      <c r="D30" s="158">
        <f>C30/C30</f>
        <v>1</v>
      </c>
      <c r="F30" s="83"/>
      <c r="G30" s="83"/>
      <c r="H30" s="83"/>
      <c r="I30" s="83"/>
      <c r="J30" s="83"/>
      <c r="K30" s="83"/>
      <c r="L30" s="83"/>
      <c r="M30" s="83"/>
      <c r="N30" s="83"/>
    </row>
    <row r="31" spans="2:15" x14ac:dyDescent="0.3">
      <c r="C31" s="84"/>
      <c r="D31" s="78"/>
      <c r="F31" s="83"/>
      <c r="G31" s="83"/>
      <c r="H31" s="83"/>
      <c r="I31" s="83"/>
      <c r="J31" s="83"/>
      <c r="K31" s="83"/>
      <c r="L31" s="83"/>
      <c r="M31" s="83"/>
      <c r="N31" s="83"/>
    </row>
    <row r="32" spans="2:15" x14ac:dyDescent="0.3">
      <c r="C32" s="85"/>
      <c r="D32" s="78"/>
    </row>
    <row r="33" spans="2:7" x14ac:dyDescent="0.3">
      <c r="B33" s="86"/>
      <c r="C33" s="87"/>
      <c r="D33" s="78"/>
    </row>
    <row r="34" spans="2:7" x14ac:dyDescent="0.3">
      <c r="B34" s="222" t="s">
        <v>51</v>
      </c>
      <c r="C34" s="222"/>
      <c r="D34" s="222"/>
      <c r="E34" s="78"/>
      <c r="F34" s="78"/>
    </row>
    <row r="35" spans="2:7" x14ac:dyDescent="0.3">
      <c r="B35" s="161"/>
      <c r="C35" s="162" t="s">
        <v>141</v>
      </c>
      <c r="D35" s="78"/>
      <c r="E35" s="78"/>
      <c r="F35" s="78"/>
    </row>
    <row r="36" spans="2:7" x14ac:dyDescent="0.3">
      <c r="B36" s="88" t="s">
        <v>8</v>
      </c>
      <c r="C36" s="155" t="s">
        <v>1</v>
      </c>
      <c r="D36" s="156" t="s">
        <v>52</v>
      </c>
      <c r="F36" s="175" t="s">
        <v>109</v>
      </c>
      <c r="G36" s="175" t="s">
        <v>57</v>
      </c>
    </row>
    <row r="37" spans="2:7" x14ac:dyDescent="0.3">
      <c r="B37" s="88" t="s">
        <v>7</v>
      </c>
      <c r="C37" s="217">
        <f>SUM(C38:C55)</f>
        <v>34411.178216718545</v>
      </c>
      <c r="D37" s="159">
        <f>SUM(D38:D55)</f>
        <v>0.99999999999999967</v>
      </c>
      <c r="F37" s="176" t="str">
        <f t="shared" ref="F37:F38" si="3">+PROPER(B38)</f>
        <v>Puno</v>
      </c>
      <c r="G37" s="179">
        <f t="shared" ref="G37:G40" si="4">+D38</f>
        <v>0.47865509514590221</v>
      </c>
    </row>
    <row r="38" spans="2:7" x14ac:dyDescent="0.3">
      <c r="B38" s="160" t="s">
        <v>71</v>
      </c>
      <c r="C38" s="216">
        <v>16471.085783406012</v>
      </c>
      <c r="D38" s="107">
        <f>+C38/$C$37</f>
        <v>0.47865509514590221</v>
      </c>
      <c r="F38" s="176" t="str">
        <f t="shared" si="3"/>
        <v>Huancavelica</v>
      </c>
      <c r="G38" s="179">
        <f t="shared" si="4"/>
        <v>0.13439972734396885</v>
      </c>
    </row>
    <row r="39" spans="2:7" x14ac:dyDescent="0.3">
      <c r="B39" s="160" t="s">
        <v>73</v>
      </c>
      <c r="C39" s="216">
        <v>4624.8529699116925</v>
      </c>
      <c r="D39" s="107">
        <f t="shared" ref="D39:D55" si="5">+C39/$C$37</f>
        <v>0.13439972734396885</v>
      </c>
      <c r="F39" s="176" t="s">
        <v>143</v>
      </c>
      <c r="G39" s="179">
        <f t="shared" si="4"/>
        <v>0.11903140464518613</v>
      </c>
    </row>
    <row r="40" spans="2:7" x14ac:dyDescent="0.3">
      <c r="B40" s="160" t="s">
        <v>72</v>
      </c>
      <c r="C40" s="216">
        <v>4096.0108786318397</v>
      </c>
      <c r="D40" s="107">
        <f t="shared" si="5"/>
        <v>0.11903140464518613</v>
      </c>
      <c r="F40" s="176" t="s">
        <v>144</v>
      </c>
      <c r="G40" s="179">
        <f t="shared" si="4"/>
        <v>0.11221290415355561</v>
      </c>
    </row>
    <row r="41" spans="2:7" x14ac:dyDescent="0.3">
      <c r="B41" s="160" t="s">
        <v>129</v>
      </c>
      <c r="C41" s="216">
        <v>3861.378243043559</v>
      </c>
      <c r="D41" s="107">
        <f t="shared" si="5"/>
        <v>0.11221290415355561</v>
      </c>
      <c r="F41" s="177" t="s">
        <v>17</v>
      </c>
      <c r="G41" s="219">
        <f>100%-SUM(G37:G40)</f>
        <v>0.15570086871138722</v>
      </c>
    </row>
    <row r="42" spans="2:7" x14ac:dyDescent="0.3">
      <c r="B42" s="160" t="s">
        <v>74</v>
      </c>
      <c r="C42" s="216">
        <v>1952.749974050801</v>
      </c>
      <c r="D42" s="107">
        <f t="shared" si="5"/>
        <v>5.6747547606552588E-2</v>
      </c>
      <c r="F42" s="178" t="s">
        <v>110</v>
      </c>
      <c r="G42" s="218">
        <f>SUM(G37:G41)</f>
        <v>1</v>
      </c>
    </row>
    <row r="43" spans="2:7" x14ac:dyDescent="0.3">
      <c r="B43" s="160" t="s">
        <v>75</v>
      </c>
      <c r="C43" s="216">
        <v>1340.4900675302947</v>
      </c>
      <c r="D43" s="107">
        <f t="shared" si="5"/>
        <v>3.8955076140898381E-2</v>
      </c>
    </row>
    <row r="44" spans="2:7" x14ac:dyDescent="0.3">
      <c r="B44" s="160" t="s">
        <v>78</v>
      </c>
      <c r="C44" s="216">
        <v>482.85999999999996</v>
      </c>
      <c r="D44" s="107">
        <f t="shared" si="5"/>
        <v>1.4032068212224254E-2</v>
      </c>
    </row>
    <row r="45" spans="2:7" x14ac:dyDescent="0.3">
      <c r="B45" s="160" t="s">
        <v>127</v>
      </c>
      <c r="C45" s="216">
        <v>349.266697712</v>
      </c>
      <c r="D45" s="107">
        <f t="shared" si="5"/>
        <v>1.0149803517692691E-2</v>
      </c>
    </row>
    <row r="46" spans="2:7" x14ac:dyDescent="0.3">
      <c r="B46" s="160" t="s">
        <v>77</v>
      </c>
      <c r="C46" s="216">
        <v>327.31242292839022</v>
      </c>
      <c r="D46" s="107">
        <f t="shared" si="5"/>
        <v>9.5118051717673156E-3</v>
      </c>
    </row>
    <row r="47" spans="2:7" x14ac:dyDescent="0.3">
      <c r="B47" s="160" t="s">
        <v>79</v>
      </c>
      <c r="C47" s="216">
        <v>323.45109113276453</v>
      </c>
      <c r="D47" s="107">
        <f t="shared" si="5"/>
        <v>9.3995936173907873E-3</v>
      </c>
    </row>
    <row r="48" spans="2:7" x14ac:dyDescent="0.3">
      <c r="B48" s="160" t="s">
        <v>80</v>
      </c>
      <c r="C48" s="216">
        <v>300.43599999999992</v>
      </c>
      <c r="D48" s="107">
        <f t="shared" si="5"/>
        <v>8.7307676042906943E-3</v>
      </c>
    </row>
    <row r="49" spans="2:7" x14ac:dyDescent="0.3">
      <c r="B49" s="160" t="s">
        <v>142</v>
      </c>
      <c r="C49" s="216">
        <v>92.710179960937523</v>
      </c>
      <c r="D49" s="107">
        <f t="shared" si="5"/>
        <v>2.6941878995556923E-3</v>
      </c>
    </row>
    <row r="50" spans="2:7" x14ac:dyDescent="0.3">
      <c r="B50" s="160" t="s">
        <v>76</v>
      </c>
      <c r="C50" s="216">
        <v>67.22262400000001</v>
      </c>
      <c r="D50" s="107">
        <f t="shared" si="5"/>
        <v>1.9535112566224236E-3</v>
      </c>
    </row>
    <row r="51" spans="2:7" x14ac:dyDescent="0.3">
      <c r="B51" s="160" t="s">
        <v>83</v>
      </c>
      <c r="C51" s="216">
        <v>55.983096074400009</v>
      </c>
      <c r="D51" s="107">
        <f t="shared" si="5"/>
        <v>1.6268869296431363E-3</v>
      </c>
    </row>
    <row r="52" spans="2:7" x14ac:dyDescent="0.3">
      <c r="B52" s="160" t="s">
        <v>81</v>
      </c>
      <c r="C52" s="216">
        <v>48.313060000000007</v>
      </c>
      <c r="D52" s="107">
        <f t="shared" si="5"/>
        <v>1.4039931935991453E-3</v>
      </c>
      <c r="F52" s="220"/>
      <c r="G52" s="82"/>
    </row>
    <row r="53" spans="2:7" x14ac:dyDescent="0.3">
      <c r="B53" s="160" t="s">
        <v>82</v>
      </c>
      <c r="C53" s="216">
        <v>14.69</v>
      </c>
      <c r="D53" s="107">
        <f t="shared" si="5"/>
        <v>4.2689616459755267E-4</v>
      </c>
    </row>
    <row r="54" spans="2:7" x14ac:dyDescent="0.3">
      <c r="B54" s="160" t="s">
        <v>84</v>
      </c>
      <c r="C54" s="216">
        <v>1.9737343358395993</v>
      </c>
      <c r="D54" s="107">
        <f t="shared" si="5"/>
        <v>5.7357359966264329E-5</v>
      </c>
    </row>
    <row r="55" spans="2:7" x14ac:dyDescent="0.3">
      <c r="B55" s="160" t="s">
        <v>128</v>
      </c>
      <c r="C55" s="216">
        <v>0.39139399999999991</v>
      </c>
      <c r="D55" s="107">
        <f t="shared" si="5"/>
        <v>1.137403658587437E-5</v>
      </c>
    </row>
  </sheetData>
  <mergeCells count="2">
    <mergeCell ref="B25:D25"/>
    <mergeCell ref="B34:D34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77"/>
  <sheetViews>
    <sheetView showGridLines="0" tabSelected="1" topLeftCell="A13" zoomScaleNormal="100" workbookViewId="0">
      <selection activeCell="K37" sqref="K37"/>
    </sheetView>
  </sheetViews>
  <sheetFormatPr baseColWidth="10" defaultColWidth="11.44140625" defaultRowHeight="14.4" x14ac:dyDescent="0.3"/>
  <cols>
    <col min="1" max="1" width="2.33203125" style="75" customWidth="1"/>
    <col min="2" max="2" width="12.44140625" style="75" customWidth="1"/>
    <col min="3" max="3" width="9.5546875" style="75" customWidth="1"/>
    <col min="4" max="4" width="7.33203125" style="78" customWidth="1"/>
    <col min="5" max="5" width="15.6640625" style="75" customWidth="1"/>
    <col min="6" max="6" width="17.109375" style="75" customWidth="1"/>
    <col min="7" max="7" width="16" style="75" customWidth="1"/>
    <col min="8" max="12" width="11.44140625" style="75"/>
    <col min="13" max="13" width="13.33203125" style="75" customWidth="1"/>
    <col min="14" max="16384" width="11.44140625" style="75"/>
  </cols>
  <sheetData>
    <row r="2" spans="2:4" ht="21" x14ac:dyDescent="0.3">
      <c r="B2" s="89" t="s">
        <v>70</v>
      </c>
      <c r="D2" s="99"/>
    </row>
    <row r="4" spans="2:4" ht="18.75" customHeight="1" x14ac:dyDescent="0.3">
      <c r="B4" s="113" t="s">
        <v>0</v>
      </c>
      <c r="C4" s="113" t="s">
        <v>1</v>
      </c>
      <c r="D4" s="14" t="s">
        <v>62</v>
      </c>
    </row>
    <row r="5" spans="2:4" ht="18.75" customHeight="1" x14ac:dyDescent="0.3">
      <c r="B5" s="113">
        <v>2013</v>
      </c>
      <c r="C5" s="114">
        <v>1591.4664700000001</v>
      </c>
      <c r="D5" s="113"/>
    </row>
    <row r="6" spans="2:4" x14ac:dyDescent="0.3">
      <c r="B6" s="6">
        <v>2014</v>
      </c>
      <c r="C6" s="114">
        <v>1396.1398100000001</v>
      </c>
      <c r="D6" s="115"/>
    </row>
    <row r="7" spans="2:4" x14ac:dyDescent="0.3">
      <c r="B7" s="6">
        <v>2015</v>
      </c>
      <c r="C7" s="114">
        <v>2373.8013699999997</v>
      </c>
      <c r="D7" s="115"/>
    </row>
    <row r="8" spans="2:4" x14ac:dyDescent="0.3">
      <c r="B8" s="6">
        <v>2016</v>
      </c>
      <c r="C8" s="114">
        <v>3204.3939500000006</v>
      </c>
      <c r="D8" s="115"/>
    </row>
    <row r="9" spans="2:4" x14ac:dyDescent="0.3">
      <c r="B9" s="6">
        <v>2017</v>
      </c>
      <c r="C9" s="114">
        <v>2204.3309180000001</v>
      </c>
      <c r="D9" s="115"/>
    </row>
    <row r="10" spans="2:4" x14ac:dyDescent="0.3">
      <c r="B10" s="6">
        <v>2018</v>
      </c>
      <c r="C10" s="114">
        <v>3644.976188000001</v>
      </c>
      <c r="D10" s="115"/>
    </row>
    <row r="11" spans="2:4" x14ac:dyDescent="0.3">
      <c r="B11" s="6">
        <v>2019</v>
      </c>
      <c r="C11" s="114">
        <v>4954.8759129999999</v>
      </c>
      <c r="D11" s="180">
        <f t="shared" ref="D11:D17" si="0">(C11-C10)/C10</f>
        <v>0.35937127087755849</v>
      </c>
    </row>
    <row r="12" spans="2:4" x14ac:dyDescent="0.3">
      <c r="B12" s="6">
        <v>2020</v>
      </c>
      <c r="C12" s="114">
        <v>5695.0369370000008</v>
      </c>
      <c r="D12" s="180">
        <f t="shared" si="0"/>
        <v>0.14938033504694972</v>
      </c>
    </row>
    <row r="13" spans="2:4" x14ac:dyDescent="0.3">
      <c r="B13" s="66">
        <v>2021</v>
      </c>
      <c r="C13" s="116">
        <v>5717.8485419486879</v>
      </c>
      <c r="D13" s="180">
        <f t="shared" si="0"/>
        <v>4.0055236166218191E-3</v>
      </c>
    </row>
    <row r="14" spans="2:4" x14ac:dyDescent="0.3">
      <c r="B14" s="6">
        <v>2022</v>
      </c>
      <c r="C14" s="111">
        <v>6789.7162802413914</v>
      </c>
      <c r="D14" s="180">
        <f t="shared" si="0"/>
        <v>0.18745997387461447</v>
      </c>
    </row>
    <row r="15" spans="2:4" x14ac:dyDescent="0.3">
      <c r="B15" s="6">
        <v>2023</v>
      </c>
      <c r="C15" s="111">
        <v>5789.1949830000003</v>
      </c>
      <c r="D15" s="180">
        <f t="shared" si="0"/>
        <v>-0.14735833662932082</v>
      </c>
    </row>
    <row r="16" spans="2:4" x14ac:dyDescent="0.3">
      <c r="B16" s="6">
        <f>+COSECHA!B18</f>
        <v>2024</v>
      </c>
      <c r="C16" s="111">
        <v>5062.3831649999947</v>
      </c>
      <c r="D16" s="180">
        <f t="shared" si="0"/>
        <v>-0.12554626681849412</v>
      </c>
    </row>
    <row r="17" spans="2:15" x14ac:dyDescent="0.3">
      <c r="B17" s="6" t="s">
        <v>145</v>
      </c>
      <c r="C17" s="111">
        <v>4144.394643862719</v>
      </c>
      <c r="D17" s="180">
        <f t="shared" si="0"/>
        <v>-0.18133525085260446</v>
      </c>
    </row>
    <row r="18" spans="2:15" x14ac:dyDescent="0.3">
      <c r="B18" s="203"/>
      <c r="C18" s="116"/>
      <c r="D18" s="204"/>
    </row>
    <row r="19" spans="2:15" x14ac:dyDescent="0.3">
      <c r="C19" s="71"/>
      <c r="M19" s="75" t="s">
        <v>11</v>
      </c>
    </row>
    <row r="20" spans="2:15" x14ac:dyDescent="0.3">
      <c r="B20" s="91"/>
      <c r="C20" s="74"/>
      <c r="D20" s="168"/>
    </row>
    <row r="21" spans="2:15" x14ac:dyDescent="0.3">
      <c r="B21" s="91"/>
      <c r="C21" s="74"/>
      <c r="D21" s="168"/>
    </row>
    <row r="22" spans="2:15" ht="18" x14ac:dyDescent="0.3">
      <c r="B22" s="127" t="s">
        <v>59</v>
      </c>
      <c r="C22" s="128"/>
      <c r="D22" s="129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</row>
    <row r="23" spans="2:15" x14ac:dyDescent="0.3">
      <c r="B23" s="91"/>
      <c r="C23" s="92"/>
      <c r="D23" s="93"/>
    </row>
    <row r="24" spans="2:15" x14ac:dyDescent="0.3">
      <c r="B24" s="172" t="s">
        <v>53</v>
      </c>
      <c r="C24" s="117"/>
      <c r="D24" s="117"/>
      <c r="E24" s="117"/>
      <c r="F24" s="172" t="s">
        <v>54</v>
      </c>
      <c r="G24" s="117"/>
      <c r="J24" s="117"/>
      <c r="K24" s="172" t="s">
        <v>55</v>
      </c>
      <c r="L24" s="117"/>
      <c r="M24" s="101">
        <f>+COUNTIF(K26:K33,"*")</f>
        <v>8</v>
      </c>
    </row>
    <row r="25" spans="2:15" x14ac:dyDescent="0.3">
      <c r="B25" s="223">
        <v>2025</v>
      </c>
      <c r="C25" s="223"/>
      <c r="D25" s="223"/>
      <c r="E25" s="117"/>
      <c r="F25" s="118" t="s">
        <v>58</v>
      </c>
      <c r="G25" s="122">
        <f>+SUM(G26:G38)</f>
        <v>5062.3831649999966</v>
      </c>
      <c r="H25" s="121" t="s">
        <v>57</v>
      </c>
      <c r="K25" s="121" t="s">
        <v>61</v>
      </c>
      <c r="L25" s="122">
        <f>+SUM(L26:L33)</f>
        <v>5062.3831649999966</v>
      </c>
      <c r="M25" s="121" t="s">
        <v>57</v>
      </c>
    </row>
    <row r="26" spans="2:15" x14ac:dyDescent="0.3">
      <c r="B26" s="88" t="s">
        <v>56</v>
      </c>
      <c r="C26" s="155">
        <f>+SUM(C27:C31)</f>
        <v>5062.3831649999966</v>
      </c>
      <c r="D26" s="156" t="s">
        <v>57</v>
      </c>
      <c r="E26" s="95"/>
      <c r="F26" s="119" t="s">
        <v>86</v>
      </c>
      <c r="G26" s="123">
        <v>3596.9380209999963</v>
      </c>
      <c r="H26" s="120">
        <v>0.63025883565938345</v>
      </c>
      <c r="K26" s="119" t="s">
        <v>98</v>
      </c>
      <c r="L26" s="74">
        <v>3014.1955336417268</v>
      </c>
      <c r="M26" s="131">
        <f>+L26/$L$25</f>
        <v>0.59541038981029581</v>
      </c>
    </row>
    <row r="27" spans="2:15" x14ac:dyDescent="0.3">
      <c r="B27" s="160" t="s">
        <v>72</v>
      </c>
      <c r="C27" s="112">
        <v>3014.1955336417268</v>
      </c>
      <c r="D27" s="107">
        <f>+C27/$C$26</f>
        <v>0.59541038981029581</v>
      </c>
      <c r="E27" s="96"/>
      <c r="F27" s="119" t="s">
        <v>87</v>
      </c>
      <c r="G27" s="123">
        <v>978.20310000000029</v>
      </c>
      <c r="H27" s="120">
        <v>0.24736072623997504</v>
      </c>
      <c r="K27" s="119" t="s">
        <v>99</v>
      </c>
      <c r="L27" s="74">
        <v>1189.3782580537336</v>
      </c>
      <c r="M27" s="131">
        <f t="shared" ref="M27:M33" si="1">+L27/$L$25</f>
        <v>0.2349443373383481</v>
      </c>
    </row>
    <row r="28" spans="2:15" x14ac:dyDescent="0.3">
      <c r="B28" s="160" t="s">
        <v>73</v>
      </c>
      <c r="C28" s="112">
        <v>1189.3782580537336</v>
      </c>
      <c r="D28" s="107">
        <f t="shared" ref="D28:D31" si="2">+C28/$C$26</f>
        <v>0.2349443373383481</v>
      </c>
      <c r="E28" s="96"/>
      <c r="F28" s="119" t="s">
        <v>88</v>
      </c>
      <c r="G28" s="123">
        <v>157.66399999999999</v>
      </c>
      <c r="H28" s="120">
        <v>4.0689127281192679E-2</v>
      </c>
      <c r="K28" s="119" t="s">
        <v>100</v>
      </c>
      <c r="L28" s="74">
        <v>648.43746300000009</v>
      </c>
      <c r="M28" s="131">
        <f t="shared" si="1"/>
        <v>0.12808936855730882</v>
      </c>
    </row>
    <row r="29" spans="2:15" x14ac:dyDescent="0.3">
      <c r="B29" s="160" t="s">
        <v>71</v>
      </c>
      <c r="C29" s="112">
        <v>804.6331144756233</v>
      </c>
      <c r="D29" s="107">
        <f t="shared" si="2"/>
        <v>0.15894354264581312</v>
      </c>
      <c r="E29" s="96"/>
      <c r="F29" s="124" t="s">
        <v>89</v>
      </c>
      <c r="G29" s="125">
        <v>144.63900000000001</v>
      </c>
      <c r="H29" s="126">
        <v>4.0019938962742488E-2</v>
      </c>
      <c r="K29" s="119" t="s">
        <v>60</v>
      </c>
      <c r="L29" s="74">
        <v>210.37191030453579</v>
      </c>
      <c r="M29" s="131">
        <f t="shared" si="1"/>
        <v>4.1555904294047236E-2</v>
      </c>
    </row>
    <row r="30" spans="2:15" x14ac:dyDescent="0.3">
      <c r="B30" s="160" t="s">
        <v>77</v>
      </c>
      <c r="C30" s="112">
        <v>41.875055785145882</v>
      </c>
      <c r="D30" s="107">
        <f t="shared" si="2"/>
        <v>8.2718068586074538E-3</v>
      </c>
      <c r="E30" s="96"/>
      <c r="F30" s="119" t="s">
        <v>90</v>
      </c>
      <c r="G30" s="123">
        <v>128.977</v>
      </c>
      <c r="H30" s="120">
        <v>3.3285731488141804E-2</v>
      </c>
      <c r="K30" s="119" t="s">
        <v>101</v>
      </c>
      <c r="L30" s="74">
        <v>0</v>
      </c>
      <c r="M30" s="131">
        <f t="shared" si="1"/>
        <v>0</v>
      </c>
    </row>
    <row r="31" spans="2:15" x14ac:dyDescent="0.3">
      <c r="B31" s="160" t="s">
        <v>129</v>
      </c>
      <c r="C31" s="112">
        <v>12.301203043766577</v>
      </c>
      <c r="D31" s="107">
        <f t="shared" si="2"/>
        <v>2.4299233469354717E-3</v>
      </c>
      <c r="E31" s="96"/>
      <c r="F31" s="119" t="s">
        <v>91</v>
      </c>
      <c r="G31" s="123">
        <v>15.94284</v>
      </c>
      <c r="H31" s="120">
        <v>4.1144474704668784E-3</v>
      </c>
      <c r="K31" s="119" t="s">
        <v>102</v>
      </c>
      <c r="L31" s="74">
        <v>0</v>
      </c>
      <c r="M31" s="131">
        <f t="shared" si="1"/>
        <v>0</v>
      </c>
    </row>
    <row r="32" spans="2:15" x14ac:dyDescent="0.3">
      <c r="B32" s="91"/>
      <c r="C32" s="74"/>
      <c r="D32" s="169"/>
      <c r="E32" s="96"/>
      <c r="F32" s="119" t="s">
        <v>92</v>
      </c>
      <c r="G32" s="123">
        <v>7.234534</v>
      </c>
      <c r="H32" s="120">
        <v>1.8670519252721994E-3</v>
      </c>
      <c r="K32" s="119" t="s">
        <v>103</v>
      </c>
      <c r="L32" s="74">
        <v>0</v>
      </c>
      <c r="M32" s="131">
        <f t="shared" si="1"/>
        <v>0</v>
      </c>
    </row>
    <row r="33" spans="1:13" x14ac:dyDescent="0.3">
      <c r="B33" s="91"/>
      <c r="C33" s="74"/>
      <c r="D33" s="169"/>
      <c r="E33" s="96"/>
      <c r="F33" s="119" t="s">
        <v>93</v>
      </c>
      <c r="G33" s="123">
        <v>7.2076699999999994</v>
      </c>
      <c r="H33" s="120">
        <v>1.8601190000940863E-3</v>
      </c>
      <c r="K33" s="124" t="s">
        <v>104</v>
      </c>
      <c r="L33" s="125">
        <v>0</v>
      </c>
      <c r="M33" s="171">
        <f t="shared" si="1"/>
        <v>0</v>
      </c>
    </row>
    <row r="34" spans="1:13" x14ac:dyDescent="0.3">
      <c r="B34" s="91"/>
      <c r="C34" s="74"/>
      <c r="D34" s="169"/>
      <c r="E34" s="96"/>
      <c r="F34" s="119" t="s">
        <v>94</v>
      </c>
      <c r="G34" s="123">
        <v>0.86299999999999999</v>
      </c>
      <c r="H34" s="120">
        <v>2.2271867289723262E-4</v>
      </c>
      <c r="K34" s="119"/>
      <c r="L34" s="74"/>
      <c r="M34" s="131"/>
    </row>
    <row r="35" spans="1:13" x14ac:dyDescent="0.3">
      <c r="B35" s="91"/>
      <c r="C35" s="74"/>
      <c r="D35" s="169"/>
      <c r="E35" s="96"/>
      <c r="F35" s="119" t="s">
        <v>95</v>
      </c>
      <c r="G35" s="123">
        <v>0.63</v>
      </c>
      <c r="H35" s="120">
        <v>1.6258721196437607E-4</v>
      </c>
      <c r="K35" s="119"/>
      <c r="L35" s="74"/>
      <c r="M35" s="131"/>
    </row>
    <row r="36" spans="1:13" x14ac:dyDescent="0.3">
      <c r="B36" s="91"/>
      <c r="C36" s="74"/>
      <c r="D36" s="169"/>
      <c r="E36" s="96"/>
      <c r="F36" s="119" t="s">
        <v>96</v>
      </c>
      <c r="G36" s="123">
        <v>0.61499999999999999</v>
      </c>
      <c r="H36" s="120">
        <v>1.5871608786998618E-4</v>
      </c>
      <c r="K36" s="119"/>
      <c r="L36" s="74"/>
      <c r="M36" s="131"/>
    </row>
    <row r="37" spans="1:13" x14ac:dyDescent="0.3">
      <c r="B37" s="123"/>
      <c r="C37" s="123"/>
      <c r="D37" s="123"/>
      <c r="E37" s="96"/>
      <c r="F37" s="119" t="s">
        <v>97</v>
      </c>
      <c r="G37" s="123">
        <v>0</v>
      </c>
      <c r="H37" s="120">
        <v>0</v>
      </c>
      <c r="K37" s="119"/>
      <c r="L37" s="74"/>
      <c r="M37" s="131"/>
    </row>
    <row r="38" spans="1:13" x14ac:dyDescent="0.3">
      <c r="B38" s="123"/>
      <c r="C38" s="123"/>
      <c r="D38" s="123"/>
      <c r="E38" s="96"/>
      <c r="F38" s="124" t="s">
        <v>130</v>
      </c>
      <c r="G38" s="125">
        <v>23.468999999999998</v>
      </c>
      <c r="H38" s="126">
        <v>0</v>
      </c>
      <c r="K38" s="119"/>
      <c r="L38" s="74"/>
      <c r="M38" s="131"/>
    </row>
    <row r="39" spans="1:13" x14ac:dyDescent="0.3">
      <c r="B39" s="123"/>
      <c r="C39" s="123"/>
      <c r="D39" s="123"/>
      <c r="E39" s="96"/>
      <c r="F39" s="119"/>
      <c r="G39" s="123"/>
      <c r="H39" s="120"/>
      <c r="K39" s="119"/>
      <c r="L39" s="74"/>
      <c r="M39" s="131"/>
    </row>
    <row r="40" spans="1:13" x14ac:dyDescent="0.3">
      <c r="B40" s="123"/>
      <c r="C40" s="123"/>
      <c r="D40" s="123"/>
      <c r="E40" s="96"/>
      <c r="F40" s="119"/>
      <c r="G40" s="123"/>
      <c r="H40" s="120"/>
      <c r="K40" s="119"/>
      <c r="L40" s="74"/>
      <c r="M40" s="131"/>
    </row>
    <row r="41" spans="1:13" x14ac:dyDescent="0.3">
      <c r="B41" s="123"/>
      <c r="C41" s="123"/>
      <c r="D41" s="123"/>
      <c r="E41" s="96"/>
      <c r="F41" s="119"/>
      <c r="G41" s="123"/>
      <c r="H41" s="120"/>
    </row>
    <row r="42" spans="1:13" x14ac:dyDescent="0.3">
      <c r="B42" s="123"/>
      <c r="C42" s="123"/>
      <c r="D42" s="123"/>
      <c r="E42" s="96"/>
      <c r="F42" s="119"/>
      <c r="G42" s="123"/>
      <c r="H42" s="120"/>
    </row>
    <row r="43" spans="1:13" x14ac:dyDescent="0.3">
      <c r="B43" s="123"/>
      <c r="C43" s="123"/>
      <c r="D43" s="123"/>
      <c r="E43" s="96"/>
      <c r="F43" s="119"/>
      <c r="G43" s="123"/>
      <c r="H43" s="120"/>
    </row>
    <row r="44" spans="1:13" x14ac:dyDescent="0.3">
      <c r="B44" s="123"/>
      <c r="C44" s="123"/>
      <c r="D44" s="123"/>
      <c r="E44" s="96"/>
      <c r="F44" s="119"/>
      <c r="G44" s="123"/>
      <c r="H44" s="120"/>
    </row>
    <row r="45" spans="1:13" x14ac:dyDescent="0.3">
      <c r="B45" s="123"/>
      <c r="C45" s="123"/>
      <c r="D45" s="123"/>
      <c r="E45" s="96"/>
      <c r="F45" s="119"/>
      <c r="G45" s="123"/>
      <c r="H45" s="120"/>
    </row>
    <row r="46" spans="1:13" x14ac:dyDescent="0.3">
      <c r="B46" s="123"/>
      <c r="C46" s="123"/>
      <c r="D46" s="123"/>
      <c r="E46" s="96"/>
      <c r="F46" s="119"/>
      <c r="G46" s="123"/>
      <c r="H46" s="120"/>
    </row>
    <row r="47" spans="1:13" x14ac:dyDescent="0.3">
      <c r="B47" s="123"/>
      <c r="C47" s="123"/>
      <c r="D47" s="123"/>
      <c r="E47" s="96"/>
      <c r="F47" s="123"/>
      <c r="G47" s="123"/>
      <c r="H47" s="123"/>
      <c r="I47" s="123"/>
    </row>
    <row r="48" spans="1:13" x14ac:dyDescent="0.3">
      <c r="A48" s="83"/>
      <c r="B48" s="123"/>
      <c r="C48" s="123"/>
      <c r="D48" s="123"/>
      <c r="E48" s="96"/>
      <c r="F48" s="123"/>
      <c r="G48" s="123"/>
      <c r="H48" s="123"/>
      <c r="I48" s="123"/>
    </row>
    <row r="49" spans="1:13" x14ac:dyDescent="0.3">
      <c r="A49" s="83"/>
      <c r="B49" s="123"/>
      <c r="C49" s="123"/>
      <c r="D49" s="123"/>
      <c r="E49" s="96"/>
      <c r="F49" s="123"/>
      <c r="G49" s="123"/>
      <c r="H49" s="123"/>
      <c r="I49" s="74"/>
      <c r="J49" s="74"/>
      <c r="K49" s="74"/>
      <c r="L49" s="74"/>
      <c r="M49" s="74"/>
    </row>
    <row r="50" spans="1:13" x14ac:dyDescent="0.3">
      <c r="A50" s="83"/>
      <c r="B50" s="123"/>
      <c r="C50" s="123"/>
      <c r="D50" s="123"/>
      <c r="E50" s="96"/>
      <c r="F50" s="123"/>
      <c r="G50" s="123"/>
      <c r="H50" s="123"/>
      <c r="I50" s="74"/>
      <c r="J50" s="74"/>
      <c r="K50" s="74"/>
      <c r="L50" s="74"/>
      <c r="M50" s="74"/>
    </row>
    <row r="51" spans="1:13" x14ac:dyDescent="0.3">
      <c r="A51" s="83"/>
      <c r="B51" s="123"/>
      <c r="C51" s="123"/>
      <c r="D51" s="123"/>
      <c r="E51" s="96"/>
      <c r="F51" s="123"/>
      <c r="G51" s="123"/>
      <c r="H51" s="123"/>
      <c r="I51" s="74"/>
      <c r="J51" s="74"/>
      <c r="K51" s="74"/>
      <c r="L51" s="74"/>
      <c r="M51" s="74"/>
    </row>
    <row r="52" spans="1:13" x14ac:dyDescent="0.3">
      <c r="A52" s="83"/>
      <c r="B52" s="83"/>
      <c r="C52" s="83"/>
      <c r="D52" s="100"/>
      <c r="E52" s="96"/>
      <c r="F52" s="123"/>
      <c r="G52" s="123"/>
      <c r="H52" s="123"/>
      <c r="I52" s="74"/>
      <c r="J52" s="74"/>
      <c r="K52" s="74"/>
      <c r="L52" s="74"/>
      <c r="M52" s="74"/>
    </row>
    <row r="53" spans="1:13" x14ac:dyDescent="0.3">
      <c r="C53" s="83"/>
      <c r="D53" s="100"/>
      <c r="E53" s="97"/>
      <c r="F53" s="123"/>
      <c r="G53" s="123"/>
      <c r="H53" s="123"/>
      <c r="I53" s="74"/>
      <c r="J53" s="74"/>
      <c r="K53" s="74"/>
      <c r="L53" s="74"/>
      <c r="M53" s="74"/>
    </row>
    <row r="54" spans="1:13" x14ac:dyDescent="0.3">
      <c r="C54" s="83"/>
      <c r="D54" s="100"/>
      <c r="E54" s="83"/>
      <c r="F54" s="123"/>
      <c r="G54" s="123"/>
      <c r="H54" s="123"/>
      <c r="I54" s="74"/>
      <c r="J54" s="74"/>
      <c r="K54" s="74"/>
      <c r="L54" s="74"/>
      <c r="M54" s="74"/>
    </row>
    <row r="55" spans="1:13" x14ac:dyDescent="0.3">
      <c r="C55" s="83"/>
      <c r="D55" s="100"/>
      <c r="E55" s="83"/>
      <c r="F55" s="83"/>
      <c r="G55" s="83"/>
      <c r="H55" s="83"/>
      <c r="I55" s="74"/>
      <c r="J55" s="74"/>
      <c r="K55" s="74"/>
      <c r="L55" s="74"/>
      <c r="M55" s="74"/>
    </row>
    <row r="56" spans="1:13" x14ac:dyDescent="0.3">
      <c r="C56" s="83"/>
      <c r="D56" s="100"/>
      <c r="E56" s="83"/>
      <c r="F56" s="83"/>
      <c r="G56" s="83"/>
      <c r="H56" s="83"/>
      <c r="I56" s="74"/>
      <c r="J56" s="74"/>
      <c r="K56" s="74"/>
      <c r="L56" s="74"/>
      <c r="M56" s="74"/>
    </row>
    <row r="57" spans="1:13" x14ac:dyDescent="0.3">
      <c r="C57" s="83"/>
      <c r="D57" s="100"/>
      <c r="E57" s="83"/>
      <c r="F57" s="83"/>
      <c r="G57" s="83"/>
      <c r="H57" s="83"/>
      <c r="I57" s="74"/>
      <c r="J57" s="74"/>
      <c r="K57" s="74"/>
      <c r="L57" s="74"/>
      <c r="M57" s="74"/>
    </row>
    <row r="58" spans="1:13" x14ac:dyDescent="0.3">
      <c r="C58" s="83"/>
      <c r="D58" s="100"/>
      <c r="E58" s="83"/>
      <c r="F58" s="83"/>
      <c r="G58" s="83"/>
      <c r="H58" s="83"/>
    </row>
    <row r="59" spans="1:13" x14ac:dyDescent="0.3">
      <c r="C59" s="83"/>
      <c r="D59" s="100"/>
      <c r="E59" s="83"/>
      <c r="F59" s="83"/>
      <c r="G59" s="83"/>
      <c r="H59" s="83"/>
    </row>
    <row r="60" spans="1:13" x14ac:dyDescent="0.3">
      <c r="C60" s="83"/>
      <c r="D60" s="100"/>
      <c r="E60" s="83"/>
      <c r="F60" s="83"/>
      <c r="G60" s="83"/>
      <c r="H60" s="83"/>
    </row>
    <row r="61" spans="1:13" x14ac:dyDescent="0.3">
      <c r="C61" s="83"/>
      <c r="D61" s="100"/>
      <c r="E61" s="83"/>
      <c r="F61" s="83"/>
      <c r="G61" s="83"/>
      <c r="H61" s="83"/>
    </row>
    <row r="62" spans="1:13" x14ac:dyDescent="0.3">
      <c r="C62" s="83"/>
      <c r="D62" s="100"/>
      <c r="E62" s="83"/>
      <c r="F62" s="83"/>
      <c r="G62" s="83"/>
      <c r="H62" s="83"/>
    </row>
    <row r="63" spans="1:13" x14ac:dyDescent="0.3">
      <c r="C63" s="83"/>
      <c r="D63" s="100"/>
      <c r="E63" s="83"/>
      <c r="F63" s="83"/>
      <c r="G63" s="83"/>
      <c r="H63" s="83"/>
    </row>
    <row r="64" spans="1:13" x14ac:dyDescent="0.3">
      <c r="C64" s="83"/>
      <c r="D64" s="100"/>
      <c r="E64" s="83"/>
      <c r="F64" s="83"/>
      <c r="G64" s="83"/>
      <c r="H64" s="83"/>
    </row>
    <row r="65" spans="3:8" x14ac:dyDescent="0.3">
      <c r="C65" s="83"/>
      <c r="D65" s="100"/>
      <c r="E65" s="83"/>
      <c r="F65" s="83"/>
      <c r="G65" s="83"/>
      <c r="H65" s="83"/>
    </row>
    <row r="66" spans="3:8" x14ac:dyDescent="0.3">
      <c r="C66" s="74"/>
      <c r="D66" s="74"/>
      <c r="E66" s="170"/>
      <c r="F66" s="83"/>
      <c r="G66" s="83"/>
      <c r="H66" s="83"/>
    </row>
    <row r="67" spans="3:8" x14ac:dyDescent="0.3">
      <c r="C67" s="74"/>
      <c r="D67" s="74"/>
      <c r="E67" s="170"/>
      <c r="F67" s="83"/>
      <c r="G67" s="83"/>
      <c r="H67" s="83"/>
    </row>
    <row r="68" spans="3:8" x14ac:dyDescent="0.3">
      <c r="C68" s="74"/>
      <c r="D68" s="74"/>
      <c r="E68" s="170"/>
      <c r="F68" s="83"/>
      <c r="G68" s="83"/>
      <c r="H68" s="83"/>
    </row>
    <row r="69" spans="3:8" x14ac:dyDescent="0.3">
      <c r="C69" s="74"/>
      <c r="D69" s="74"/>
      <c r="E69" s="170"/>
      <c r="F69" s="83"/>
      <c r="G69" s="83"/>
      <c r="H69" s="83"/>
    </row>
    <row r="70" spans="3:8" x14ac:dyDescent="0.3">
      <c r="C70" s="74"/>
      <c r="D70" s="74"/>
      <c r="E70" s="170"/>
      <c r="F70" s="83"/>
      <c r="G70" s="83"/>
      <c r="H70" s="83"/>
    </row>
    <row r="71" spans="3:8" x14ac:dyDescent="0.3">
      <c r="C71" s="74"/>
      <c r="D71" s="74"/>
      <c r="E71" s="170"/>
      <c r="F71" s="83"/>
      <c r="G71" s="83"/>
      <c r="H71" s="83"/>
    </row>
    <row r="72" spans="3:8" x14ac:dyDescent="0.3">
      <c r="C72" s="74"/>
      <c r="D72" s="74"/>
      <c r="E72" s="170"/>
      <c r="F72" s="83"/>
      <c r="G72" s="83"/>
      <c r="H72" s="83"/>
    </row>
    <row r="73" spans="3:8" x14ac:dyDescent="0.3">
      <c r="C73" s="74"/>
      <c r="D73" s="74"/>
      <c r="E73" s="170"/>
      <c r="F73" s="83"/>
      <c r="G73" s="83"/>
      <c r="H73" s="83"/>
    </row>
    <row r="74" spans="3:8" x14ac:dyDescent="0.3">
      <c r="C74" s="74"/>
      <c r="D74" s="74"/>
      <c r="E74" s="170"/>
      <c r="F74" s="83"/>
      <c r="G74" s="83"/>
      <c r="H74" s="83"/>
    </row>
    <row r="75" spans="3:8" x14ac:dyDescent="0.3">
      <c r="C75" s="74"/>
      <c r="D75" s="74"/>
      <c r="E75" s="170"/>
    </row>
    <row r="76" spans="3:8" x14ac:dyDescent="0.3">
      <c r="C76" s="74"/>
      <c r="D76" s="74"/>
      <c r="E76" s="170"/>
    </row>
    <row r="77" spans="3:8" x14ac:dyDescent="0.3">
      <c r="C77" s="74"/>
      <c r="D77" s="74"/>
      <c r="E77" s="170"/>
    </row>
  </sheetData>
  <sortState xmlns:xlrd2="http://schemas.microsoft.com/office/spreadsheetml/2017/richdata2" ref="B24:C29">
    <sortCondition ref="C24:C29"/>
  </sortState>
  <mergeCells count="1">
    <mergeCell ref="B25:D2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37"/>
  <sheetViews>
    <sheetView showGridLines="0" topLeftCell="A10" zoomScale="90" zoomScaleNormal="90" workbookViewId="0">
      <selection activeCell="F20" sqref="F20"/>
    </sheetView>
  </sheetViews>
  <sheetFormatPr baseColWidth="10" defaultColWidth="11.44140625" defaultRowHeight="14.4" x14ac:dyDescent="0.3"/>
  <cols>
    <col min="1" max="1" width="4.6640625" style="75" customWidth="1"/>
    <col min="2" max="2" width="16.6640625" style="75" customWidth="1"/>
    <col min="3" max="3" width="11.44140625" style="75"/>
    <col min="4" max="4" width="15" style="75" customWidth="1"/>
    <col min="5" max="16384" width="11.44140625" style="75"/>
  </cols>
  <sheetData>
    <row r="1" spans="2:6" ht="18" customHeight="1" x14ac:dyDescent="0.3"/>
    <row r="2" spans="2:6" ht="18" x14ac:dyDescent="0.3">
      <c r="B2" s="135" t="s">
        <v>12</v>
      </c>
    </row>
    <row r="4" spans="2:6" ht="18.75" customHeight="1" x14ac:dyDescent="0.3">
      <c r="B4" s="14" t="s">
        <v>0</v>
      </c>
      <c r="C4" s="21" t="s">
        <v>1</v>
      </c>
      <c r="D4" s="14" t="s">
        <v>62</v>
      </c>
    </row>
    <row r="5" spans="2:6" ht="18.75" customHeight="1" x14ac:dyDescent="0.3">
      <c r="B5" s="65">
        <v>2013</v>
      </c>
      <c r="C5" s="98">
        <v>34065.584210000008</v>
      </c>
      <c r="D5" s="14"/>
      <c r="F5" s="173"/>
    </row>
    <row r="6" spans="2:6" x14ac:dyDescent="0.3">
      <c r="B6" s="20">
        <v>2014</v>
      </c>
      <c r="C6" s="98">
        <v>31315.432796666635</v>
      </c>
      <c r="D6" s="79"/>
      <c r="F6" s="173"/>
    </row>
    <row r="7" spans="2:6" x14ac:dyDescent="0.3">
      <c r="B7" s="20">
        <v>2015</v>
      </c>
      <c r="C7" s="98">
        <v>37657.501379999987</v>
      </c>
      <c r="D7" s="79"/>
      <c r="F7" s="173"/>
    </row>
    <row r="8" spans="2:6" x14ac:dyDescent="0.3">
      <c r="B8" s="20">
        <v>2016</v>
      </c>
      <c r="C8" s="98">
        <v>48811.832698979597</v>
      </c>
      <c r="D8" s="79"/>
      <c r="F8" s="173"/>
    </row>
    <row r="9" spans="2:6" x14ac:dyDescent="0.3">
      <c r="B9" s="20">
        <v>2017</v>
      </c>
      <c r="C9" s="98">
        <v>51843.809230902865</v>
      </c>
      <c r="D9" s="79"/>
      <c r="F9" s="173"/>
    </row>
    <row r="10" spans="2:6" x14ac:dyDescent="0.3">
      <c r="B10" s="20">
        <v>2018</v>
      </c>
      <c r="C10" s="98">
        <v>56522.105579104216</v>
      </c>
      <c r="D10" s="79"/>
      <c r="F10" s="173"/>
    </row>
    <row r="11" spans="2:6" x14ac:dyDescent="0.3">
      <c r="B11" s="20">
        <v>2019</v>
      </c>
      <c r="C11" s="98">
        <v>40321.662307800892</v>
      </c>
      <c r="D11" s="181">
        <f>(C11-C10)/C10</f>
        <v>-0.28662136884887213</v>
      </c>
      <c r="F11" s="173"/>
    </row>
    <row r="12" spans="2:6" ht="15.75" customHeight="1" x14ac:dyDescent="0.3">
      <c r="B12" s="20">
        <v>2020</v>
      </c>
      <c r="C12" s="133">
        <v>42312.335926450061</v>
      </c>
      <c r="D12" s="181">
        <f t="shared" ref="D12:D17" si="0">(C12-C11)/C11</f>
        <v>4.936983012885459E-2</v>
      </c>
      <c r="F12" s="173"/>
    </row>
    <row r="13" spans="2:6" x14ac:dyDescent="0.3">
      <c r="B13" s="6">
        <v>2021</v>
      </c>
      <c r="C13" s="134">
        <v>39361.222963996901</v>
      </c>
      <c r="D13" s="181">
        <f t="shared" si="0"/>
        <v>-6.974592392116967E-2</v>
      </c>
      <c r="F13" s="173"/>
    </row>
    <row r="14" spans="2:6" x14ac:dyDescent="0.3">
      <c r="B14" s="14">
        <v>2022</v>
      </c>
      <c r="C14" s="81">
        <v>48095.017274830898</v>
      </c>
      <c r="D14" s="181">
        <f t="shared" si="0"/>
        <v>0.22188828631728905</v>
      </c>
      <c r="F14" s="173"/>
    </row>
    <row r="15" spans="2:6" x14ac:dyDescent="0.3">
      <c r="B15" s="14">
        <v>2023</v>
      </c>
      <c r="C15" s="81">
        <v>29464.875035219906</v>
      </c>
      <c r="D15" s="181">
        <f t="shared" si="0"/>
        <v>-0.38736117159813405</v>
      </c>
      <c r="F15" s="173"/>
    </row>
    <row r="16" spans="2:6" x14ac:dyDescent="0.3">
      <c r="B16" s="14">
        <v>2024</v>
      </c>
      <c r="C16" s="81">
        <v>37382.497177483834</v>
      </c>
      <c r="D16" s="181">
        <f t="shared" si="0"/>
        <v>0.26871392234991154</v>
      </c>
      <c r="F16" s="173"/>
    </row>
    <row r="17" spans="2:6" x14ac:dyDescent="0.3">
      <c r="B17" s="14" t="s">
        <v>145</v>
      </c>
      <c r="C17" s="81">
        <v>26870.063998613325</v>
      </c>
      <c r="D17" s="181">
        <f t="shared" si="0"/>
        <v>-0.28121270574728596</v>
      </c>
      <c r="E17" s="74"/>
      <c r="F17" s="173"/>
    </row>
    <row r="18" spans="2:6" x14ac:dyDescent="0.3">
      <c r="B18" s="206"/>
      <c r="C18" s="207"/>
      <c r="D18" s="208"/>
      <c r="E18" s="74"/>
      <c r="F18" s="136"/>
    </row>
    <row r="23" spans="2:6" x14ac:dyDescent="0.3">
      <c r="D23" s="90"/>
    </row>
    <row r="24" spans="2:6" x14ac:dyDescent="0.3">
      <c r="D24" s="90"/>
    </row>
    <row r="25" spans="2:6" x14ac:dyDescent="0.3">
      <c r="D25" s="90"/>
    </row>
    <row r="26" spans="2:6" x14ac:dyDescent="0.3">
      <c r="D26" s="90"/>
    </row>
    <row r="27" spans="2:6" x14ac:dyDescent="0.3">
      <c r="D27" s="90"/>
    </row>
    <row r="37" spans="7:7" x14ac:dyDescent="0.3">
      <c r="G37" s="75" t="s">
        <v>50</v>
      </c>
    </row>
  </sheetData>
  <sortState xmlns:xlrd2="http://schemas.microsoft.com/office/spreadsheetml/2017/richdata2" ref="B25:C38">
    <sortCondition ref="C25:C38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07"/>
  <sheetViews>
    <sheetView showGridLines="0" topLeftCell="A22" zoomScale="90" zoomScaleNormal="90" workbookViewId="0">
      <selection activeCell="D28" sqref="D28"/>
    </sheetView>
  </sheetViews>
  <sheetFormatPr baseColWidth="10" defaultColWidth="11.44140625" defaultRowHeight="14.4" x14ac:dyDescent="0.3"/>
  <cols>
    <col min="1" max="1" width="1.5546875" style="75" customWidth="1"/>
    <col min="2" max="2" width="16.33203125" style="75" customWidth="1"/>
    <col min="3" max="3" width="14" style="75" customWidth="1"/>
    <col min="4" max="4" width="14.44140625" style="75" bestFit="1" customWidth="1"/>
    <col min="5" max="5" width="21" style="75" customWidth="1"/>
    <col min="6" max="6" width="16.88671875" style="75" customWidth="1"/>
    <col min="7" max="7" width="10.6640625" style="75" bestFit="1" customWidth="1"/>
    <col min="8" max="15" width="11.44140625" style="75"/>
    <col min="16" max="16" width="15.44140625" style="75" customWidth="1"/>
    <col min="17" max="17" width="17.33203125" style="75" customWidth="1"/>
    <col min="18" max="16384" width="11.44140625" style="75"/>
  </cols>
  <sheetData>
    <row r="1" spans="1:20" ht="17.25" customHeight="1" x14ac:dyDescent="0.3"/>
    <row r="2" spans="1:20" ht="18" x14ac:dyDescent="0.3">
      <c r="B2" s="135" t="s">
        <v>10</v>
      </c>
    </row>
    <row r="3" spans="1:20" ht="15.6" x14ac:dyDescent="0.3">
      <c r="A3" s="76"/>
      <c r="G3" s="227" t="s">
        <v>62</v>
      </c>
      <c r="H3" s="228"/>
      <c r="L3" s="132"/>
    </row>
    <row r="4" spans="1:20" ht="26.25" customHeight="1" x14ac:dyDescent="0.3">
      <c r="A4" s="76"/>
      <c r="B4" s="69" t="s">
        <v>0</v>
      </c>
      <c r="C4" s="69" t="s">
        <v>13</v>
      </c>
      <c r="D4" s="69" t="s">
        <v>14</v>
      </c>
      <c r="E4" s="70" t="s">
        <v>64</v>
      </c>
      <c r="F4" s="69" t="s">
        <v>15</v>
      </c>
      <c r="G4" s="69" t="s">
        <v>19</v>
      </c>
      <c r="H4" s="69" t="s">
        <v>63</v>
      </c>
    </row>
    <row r="5" spans="1:20" x14ac:dyDescent="0.3">
      <c r="B5" s="6">
        <v>2013</v>
      </c>
      <c r="C5" s="98">
        <v>8857450.8200000003</v>
      </c>
      <c r="D5" s="98">
        <v>1517.62</v>
      </c>
      <c r="E5" s="137">
        <f>C5/POWER(10,6)</f>
        <v>8.8574508200000004</v>
      </c>
      <c r="F5" s="137">
        <f>D5/POWER(10,3)</f>
        <v>1.51762</v>
      </c>
      <c r="G5" s="141"/>
      <c r="H5" s="142"/>
      <c r="N5" s="132"/>
      <c r="O5" s="132"/>
      <c r="P5" s="132"/>
      <c r="Q5" s="143"/>
    </row>
    <row r="6" spans="1:20" ht="14.25" customHeight="1" x14ac:dyDescent="0.3">
      <c r="B6" s="6">
        <v>2014</v>
      </c>
      <c r="C6" s="98">
        <v>6010054.9400000004</v>
      </c>
      <c r="D6" s="98">
        <v>866.92104999999992</v>
      </c>
      <c r="E6" s="137">
        <f t="shared" ref="E6:E17" si="0">C6/POWER(10,6)</f>
        <v>6.0100549400000007</v>
      </c>
      <c r="F6" s="137">
        <f t="shared" ref="F6:F17" si="1">D6/POWER(10,3)</f>
        <v>0.86692104999999997</v>
      </c>
      <c r="G6" s="181">
        <f t="shared" ref="G6" si="2">(E6-E5)/E5</f>
        <v>-0.32146900252278221</v>
      </c>
      <c r="H6" s="181">
        <f t="shared" ref="H6" si="3">(F6-F5)/F5</f>
        <v>-0.42876276670049157</v>
      </c>
      <c r="K6" s="144"/>
      <c r="L6" s="145"/>
      <c r="M6" s="146"/>
      <c r="N6" s="67"/>
      <c r="O6" s="146"/>
      <c r="P6" s="68"/>
      <c r="Q6" s="145"/>
    </row>
    <row r="7" spans="1:20" x14ac:dyDescent="0.3">
      <c r="B7" s="6">
        <v>2015</v>
      </c>
      <c r="C7" s="98">
        <v>12591082.77</v>
      </c>
      <c r="D7" s="98">
        <v>2114.3895900000002</v>
      </c>
      <c r="E7" s="137">
        <f t="shared" si="0"/>
        <v>12.59108277</v>
      </c>
      <c r="F7" s="137">
        <f t="shared" si="1"/>
        <v>2.11438959</v>
      </c>
      <c r="G7" s="181">
        <f t="shared" ref="G7:G16" si="4">(E7-E6)/E6</f>
        <v>1.0950029401894283</v>
      </c>
      <c r="H7" s="181">
        <f t="shared" ref="H7:H16" si="5">(F7-F6)/F6</f>
        <v>1.4389644131954116</v>
      </c>
      <c r="K7" s="147"/>
      <c r="Q7" s="143"/>
      <c r="T7" s="148"/>
    </row>
    <row r="8" spans="1:20" ht="15" customHeight="1" x14ac:dyDescent="0.3">
      <c r="B8" s="6">
        <v>2016</v>
      </c>
      <c r="C8" s="98">
        <v>20418201.509999998</v>
      </c>
      <c r="D8" s="98">
        <v>2908.283762999999</v>
      </c>
      <c r="E8" s="137">
        <f t="shared" si="0"/>
        <v>20.418201509999999</v>
      </c>
      <c r="F8" s="137">
        <f t="shared" si="1"/>
        <v>2.9082837629999991</v>
      </c>
      <c r="G8" s="181">
        <f t="shared" si="4"/>
        <v>0.6216398448788848</v>
      </c>
      <c r="H8" s="181">
        <f t="shared" si="5"/>
        <v>0.37547204013617902</v>
      </c>
      <c r="L8" s="132"/>
      <c r="M8" s="71"/>
      <c r="N8" s="71"/>
      <c r="O8" s="149"/>
      <c r="P8" s="78"/>
    </row>
    <row r="9" spans="1:20" ht="15" customHeight="1" x14ac:dyDescent="0.3">
      <c r="B9" s="6">
        <v>2017</v>
      </c>
      <c r="C9" s="98">
        <v>25676876.359999999</v>
      </c>
      <c r="D9" s="98">
        <v>2971</v>
      </c>
      <c r="E9" s="137">
        <f t="shared" si="0"/>
        <v>25.676876359999998</v>
      </c>
      <c r="F9" s="137">
        <f t="shared" si="1"/>
        <v>2.9710000000000001</v>
      </c>
      <c r="G9" s="181">
        <f t="shared" si="4"/>
        <v>0.25754838629761367</v>
      </c>
      <c r="H9" s="181">
        <f t="shared" si="5"/>
        <v>2.15646897314129E-2</v>
      </c>
      <c r="L9" s="147"/>
      <c r="M9" s="147"/>
      <c r="N9" s="147"/>
      <c r="O9" s="147"/>
    </row>
    <row r="10" spans="1:20" x14ac:dyDescent="0.3">
      <c r="B10" s="6">
        <v>2018</v>
      </c>
      <c r="C10" s="98">
        <v>35405056.590000004</v>
      </c>
      <c r="D10" s="98">
        <v>4936.6854330000006</v>
      </c>
      <c r="E10" s="137">
        <f t="shared" si="0"/>
        <v>35.405056590000001</v>
      </c>
      <c r="F10" s="137">
        <f t="shared" si="1"/>
        <v>4.936685433000001</v>
      </c>
      <c r="G10" s="181">
        <f t="shared" si="4"/>
        <v>0.37886930223158982</v>
      </c>
      <c r="H10" s="181">
        <f t="shared" si="5"/>
        <v>0.66162417805452733</v>
      </c>
    </row>
    <row r="11" spans="1:20" x14ac:dyDescent="0.3">
      <c r="B11" s="6">
        <v>2019</v>
      </c>
      <c r="C11" s="98">
        <v>38828464.300000012</v>
      </c>
      <c r="D11" s="98">
        <v>6318.048413999998</v>
      </c>
      <c r="E11" s="137">
        <f t="shared" si="0"/>
        <v>38.828464300000014</v>
      </c>
      <c r="F11" s="137">
        <f t="shared" si="1"/>
        <v>6.3180484139999979</v>
      </c>
      <c r="G11" s="181">
        <f t="shared" si="4"/>
        <v>9.6692620764428874E-2</v>
      </c>
      <c r="H11" s="181">
        <f t="shared" si="5"/>
        <v>0.27981588046223743</v>
      </c>
    </row>
    <row r="12" spans="1:20" x14ac:dyDescent="0.3">
      <c r="B12" s="6">
        <v>2020</v>
      </c>
      <c r="C12" s="98">
        <v>37832141.100000009</v>
      </c>
      <c r="D12" s="98">
        <v>6100.0181269999994</v>
      </c>
      <c r="E12" s="137">
        <f t="shared" si="0"/>
        <v>37.832141100000008</v>
      </c>
      <c r="F12" s="137">
        <f t="shared" si="1"/>
        <v>6.1000181269999993</v>
      </c>
      <c r="G12" s="181">
        <f t="shared" si="4"/>
        <v>-2.5659608690730678E-2</v>
      </c>
      <c r="H12" s="181">
        <f t="shared" si="5"/>
        <v>-3.4509119385168215E-2</v>
      </c>
    </row>
    <row r="13" spans="1:20" x14ac:dyDescent="0.3">
      <c r="B13" s="6">
        <v>2021</v>
      </c>
      <c r="C13" s="98">
        <v>45212276.105439983</v>
      </c>
      <c r="D13" s="98">
        <v>7241.4760453343015</v>
      </c>
      <c r="E13" s="137">
        <f t="shared" si="0"/>
        <v>45.212276105439983</v>
      </c>
      <c r="F13" s="137">
        <f t="shared" si="1"/>
        <v>7.2414760453343012</v>
      </c>
      <c r="G13" s="181">
        <f t="shared" si="4"/>
        <v>0.19507579510058376</v>
      </c>
      <c r="H13" s="181">
        <f t="shared" si="5"/>
        <v>0.18712369284313474</v>
      </c>
    </row>
    <row r="14" spans="1:20" x14ac:dyDescent="0.3">
      <c r="B14" s="6">
        <v>2022</v>
      </c>
      <c r="C14" s="98">
        <v>49401828.658133499</v>
      </c>
      <c r="D14" s="98">
        <v>6876.6418741469006</v>
      </c>
      <c r="E14" s="137">
        <f t="shared" si="0"/>
        <v>49.401828658133496</v>
      </c>
      <c r="F14" s="137">
        <f t="shared" si="1"/>
        <v>6.8766418741469009</v>
      </c>
      <c r="G14" s="181">
        <f t="shared" si="4"/>
        <v>9.2664048651809022E-2</v>
      </c>
      <c r="H14" s="181">
        <f t="shared" si="5"/>
        <v>-5.0381188711169429E-2</v>
      </c>
    </row>
    <row r="15" spans="1:20" x14ac:dyDescent="0.3">
      <c r="B15" s="6">
        <v>2023</v>
      </c>
      <c r="C15" s="98">
        <v>32717220.267450299</v>
      </c>
      <c r="D15" s="138">
        <v>4953.648419779408</v>
      </c>
      <c r="E15" s="137">
        <f t="shared" si="0"/>
        <v>32.717220267450301</v>
      </c>
      <c r="F15" s="137">
        <f t="shared" si="1"/>
        <v>4.953648419779408</v>
      </c>
      <c r="G15" s="181">
        <f t="shared" si="4"/>
        <v>-0.33773260714988224</v>
      </c>
      <c r="H15" s="181">
        <f t="shared" si="5"/>
        <v>-0.27964135541172919</v>
      </c>
    </row>
    <row r="16" spans="1:20" x14ac:dyDescent="0.3">
      <c r="B16" s="6">
        <f>+'VENTA INTERNA'!B16</f>
        <v>2024</v>
      </c>
      <c r="C16" s="98">
        <v>33975662.403001294</v>
      </c>
      <c r="D16" s="138">
        <v>5161.913237404</v>
      </c>
      <c r="E16" s="137">
        <f t="shared" si="0"/>
        <v>33.975662403001294</v>
      </c>
      <c r="F16" s="137">
        <f t="shared" si="1"/>
        <v>5.1619132374039998</v>
      </c>
      <c r="G16" s="181">
        <f t="shared" si="4"/>
        <v>3.846421319610064E-2</v>
      </c>
      <c r="H16" s="181">
        <f t="shared" si="5"/>
        <v>4.2042712759551494E-2</v>
      </c>
    </row>
    <row r="17" spans="1:15" x14ac:dyDescent="0.3">
      <c r="B17" s="202" t="str">
        <f>+'VENTA INTERNA'!B17</f>
        <v>2025*</v>
      </c>
      <c r="C17" s="205">
        <v>34352159.945762992</v>
      </c>
      <c r="D17" s="209">
        <v>5142.8086081499914</v>
      </c>
      <c r="E17" s="210">
        <f t="shared" si="0"/>
        <v>34.352159945762992</v>
      </c>
      <c r="F17" s="210">
        <f t="shared" si="1"/>
        <v>5.1428086081499913</v>
      </c>
      <c r="G17" s="181">
        <f t="shared" ref="G17" si="6">(E17-E16)/E16</f>
        <v>1.1081389327921945E-2</v>
      </c>
      <c r="H17" s="181">
        <f t="shared" ref="H17" si="7">(F17-F16)/F16</f>
        <v>-3.7010752361301713E-3</v>
      </c>
    </row>
    <row r="18" spans="1:15" ht="15.6" x14ac:dyDescent="0.3">
      <c r="A18" s="76"/>
      <c r="B18" s="211"/>
      <c r="C18" s="212"/>
      <c r="D18" s="213"/>
      <c r="E18" s="214"/>
      <c r="F18" s="214"/>
      <c r="G18" s="215"/>
      <c r="H18" s="215"/>
    </row>
    <row r="19" spans="1:15" x14ac:dyDescent="0.3">
      <c r="B19" s="94"/>
      <c r="C19" s="85"/>
      <c r="D19" s="78"/>
      <c r="O19" s="75" t="s">
        <v>11</v>
      </c>
    </row>
    <row r="20" spans="1:15" x14ac:dyDescent="0.3">
      <c r="B20" s="94"/>
      <c r="C20" s="85"/>
      <c r="D20" s="78"/>
    </row>
    <row r="21" spans="1:15" x14ac:dyDescent="0.3">
      <c r="B21" s="94"/>
      <c r="C21" s="85"/>
      <c r="D21" s="78"/>
    </row>
    <row r="22" spans="1:15" ht="15" customHeight="1" x14ac:dyDescent="0.3">
      <c r="B22" s="39" t="s">
        <v>133</v>
      </c>
      <c r="D22" s="78"/>
      <c r="E22" s="71"/>
      <c r="G22" s="226" t="s">
        <v>111</v>
      </c>
      <c r="H22" s="226"/>
      <c r="I22" s="226"/>
      <c r="J22" s="226"/>
      <c r="K22" s="226"/>
    </row>
    <row r="23" spans="1:15" ht="15" customHeight="1" x14ac:dyDescent="0.3">
      <c r="B23" s="225">
        <v>2025</v>
      </c>
      <c r="C23" s="225"/>
      <c r="D23" s="225"/>
      <c r="E23" s="139"/>
      <c r="F23" s="150"/>
      <c r="G23" s="226"/>
      <c r="H23" s="226"/>
      <c r="I23" s="226"/>
      <c r="J23" s="226"/>
      <c r="K23" s="226"/>
    </row>
    <row r="24" spans="1:15" x14ac:dyDescent="0.3">
      <c r="B24" s="187" t="s">
        <v>16</v>
      </c>
      <c r="C24" s="174">
        <f>+SUM(C25:C43)</f>
        <v>5142.8076081499894</v>
      </c>
      <c r="D24" s="151"/>
      <c r="E24" s="187" t="s">
        <v>16</v>
      </c>
      <c r="F24" s="188" t="s">
        <v>57</v>
      </c>
    </row>
    <row r="25" spans="1:15" x14ac:dyDescent="0.3">
      <c r="B25" s="119" t="s">
        <v>108</v>
      </c>
      <c r="C25" s="74">
        <v>2779.5262060449982</v>
      </c>
      <c r="D25" s="151"/>
      <c r="E25" s="140" t="str">
        <f>+PROPER(B25)</f>
        <v>Japón</v>
      </c>
      <c r="F25" s="145">
        <f>+C25/$C$24</f>
        <v>0.54046863461121597</v>
      </c>
    </row>
    <row r="26" spans="1:15" x14ac:dyDescent="0.3">
      <c r="B26" s="119" t="s">
        <v>27</v>
      </c>
      <c r="C26" s="74">
        <v>975.11371298699987</v>
      </c>
      <c r="D26" s="90"/>
      <c r="E26" s="140" t="str">
        <f t="shared" ref="E26" si="8">+PROPER(B26)</f>
        <v>Estados Unidos</v>
      </c>
      <c r="F26" s="145">
        <f t="shared" ref="F26" si="9">+C26/$C$24</f>
        <v>0.18960727044148076</v>
      </c>
    </row>
    <row r="27" spans="1:15" x14ac:dyDescent="0.3">
      <c r="B27" s="119" t="s">
        <v>121</v>
      </c>
      <c r="C27" s="74">
        <v>332.91000109999999</v>
      </c>
      <c r="D27" s="90"/>
      <c r="E27" s="140" t="s">
        <v>138</v>
      </c>
      <c r="F27" s="145">
        <f>+C27/$C$24</f>
        <v>6.4733123707063384E-2</v>
      </c>
    </row>
    <row r="28" spans="1:15" x14ac:dyDescent="0.3">
      <c r="B28" s="119" t="s">
        <v>122</v>
      </c>
      <c r="C28" s="74">
        <v>256.22915990699994</v>
      </c>
      <c r="D28" s="90"/>
      <c r="E28" s="140" t="s">
        <v>36</v>
      </c>
      <c r="F28" s="145">
        <f>+C28/$C$24</f>
        <v>4.9822816529427334E-2</v>
      </c>
    </row>
    <row r="29" spans="1:15" x14ac:dyDescent="0.3">
      <c r="B29" s="119" t="s">
        <v>120</v>
      </c>
      <c r="C29" s="74">
        <v>228.67000120000003</v>
      </c>
      <c r="D29" s="90"/>
      <c r="E29" s="201" t="s">
        <v>17</v>
      </c>
      <c r="F29" s="193">
        <f>100%-SUM(F25:F28)</f>
        <v>0.15536815471081256</v>
      </c>
    </row>
    <row r="30" spans="1:15" x14ac:dyDescent="0.3">
      <c r="B30" s="119" t="s">
        <v>30</v>
      </c>
      <c r="C30" s="74">
        <v>163.34831140999</v>
      </c>
      <c r="F30" s="200"/>
    </row>
    <row r="31" spans="1:15" x14ac:dyDescent="0.3">
      <c r="B31" s="119" t="s">
        <v>115</v>
      </c>
      <c r="C31" s="74">
        <v>69.830000210000009</v>
      </c>
      <c r="F31" s="145"/>
    </row>
    <row r="32" spans="1:15" x14ac:dyDescent="0.3">
      <c r="B32" s="119" t="s">
        <v>123</v>
      </c>
      <c r="C32" s="74">
        <v>65.459999500000009</v>
      </c>
      <c r="F32" s="145"/>
    </row>
    <row r="33" spans="2:9" x14ac:dyDescent="0.3">
      <c r="B33" s="119" t="s">
        <v>125</v>
      </c>
      <c r="C33" s="74">
        <v>48.4799997</v>
      </c>
      <c r="F33" s="150"/>
    </row>
    <row r="34" spans="2:9" x14ac:dyDescent="0.3">
      <c r="B34" s="119" t="s">
        <v>114</v>
      </c>
      <c r="C34" s="74">
        <v>46.552999990999993</v>
      </c>
      <c r="F34" s="150"/>
    </row>
    <row r="35" spans="2:9" x14ac:dyDescent="0.3">
      <c r="B35" s="119" t="s">
        <v>106</v>
      </c>
      <c r="C35" s="74">
        <v>40.92</v>
      </c>
      <c r="F35" s="150"/>
    </row>
    <row r="36" spans="2:9" x14ac:dyDescent="0.3">
      <c r="B36" s="74" t="s">
        <v>105</v>
      </c>
      <c r="C36" s="74">
        <v>23.78</v>
      </c>
      <c r="F36" s="150"/>
    </row>
    <row r="37" spans="2:9" x14ac:dyDescent="0.3">
      <c r="B37" s="119" t="s">
        <v>126</v>
      </c>
      <c r="C37" s="74">
        <v>23.96</v>
      </c>
      <c r="G37" s="75" t="s">
        <v>134</v>
      </c>
    </row>
    <row r="38" spans="2:9" x14ac:dyDescent="0.3">
      <c r="B38" s="119" t="s">
        <v>137</v>
      </c>
      <c r="C38" s="74">
        <v>23.51</v>
      </c>
      <c r="E38" s="90"/>
      <c r="F38" s="90"/>
    </row>
    <row r="39" spans="2:9" x14ac:dyDescent="0.3">
      <c r="B39" s="119" t="s">
        <v>124</v>
      </c>
      <c r="C39" s="74">
        <v>21.6</v>
      </c>
      <c r="F39" s="90"/>
    </row>
    <row r="40" spans="2:9" x14ac:dyDescent="0.3">
      <c r="B40" s="119" t="s">
        <v>112</v>
      </c>
      <c r="C40" s="74">
        <v>25.96</v>
      </c>
      <c r="F40" s="90"/>
    </row>
    <row r="41" spans="2:9" x14ac:dyDescent="0.3">
      <c r="B41" s="119" t="s">
        <v>139</v>
      </c>
      <c r="C41" s="74">
        <v>11.13</v>
      </c>
      <c r="F41" s="90"/>
    </row>
    <row r="42" spans="2:9" x14ac:dyDescent="0.3">
      <c r="B42" s="119" t="s">
        <v>116</v>
      </c>
      <c r="C42" s="74">
        <v>3.9072161000000003</v>
      </c>
      <c r="E42" s="90"/>
      <c r="I42" s="90"/>
    </row>
    <row r="43" spans="2:9" x14ac:dyDescent="0.3">
      <c r="B43" s="119" t="s">
        <v>113</v>
      </c>
      <c r="C43" s="74">
        <v>1.92</v>
      </c>
      <c r="E43" s="90"/>
    </row>
    <row r="44" spans="2:9" x14ac:dyDescent="0.3">
      <c r="B44" s="119" t="s">
        <v>117</v>
      </c>
      <c r="C44" s="74">
        <v>1E-3</v>
      </c>
      <c r="E44" s="90"/>
    </row>
    <row r="45" spans="2:9" x14ac:dyDescent="0.3">
      <c r="B45" s="119"/>
      <c r="C45" s="74"/>
      <c r="E45" s="90"/>
    </row>
    <row r="46" spans="2:9" x14ac:dyDescent="0.3">
      <c r="B46" s="119"/>
      <c r="C46" s="74"/>
      <c r="E46" s="90"/>
    </row>
    <row r="47" spans="2:9" x14ac:dyDescent="0.3">
      <c r="B47" s="119"/>
      <c r="C47" s="74"/>
    </row>
    <row r="48" spans="2:9" x14ac:dyDescent="0.3">
      <c r="B48" s="39" t="s">
        <v>136</v>
      </c>
      <c r="D48" s="78"/>
    </row>
    <row r="49" spans="1:10" x14ac:dyDescent="0.3">
      <c r="B49" s="225">
        <v>2025</v>
      </c>
      <c r="C49" s="225"/>
      <c r="D49" s="225"/>
      <c r="E49" s="71"/>
    </row>
    <row r="50" spans="1:10" x14ac:dyDescent="0.3">
      <c r="B50" s="184" t="s">
        <v>26</v>
      </c>
      <c r="C50" s="185">
        <f>SUM(C51:C70)</f>
        <v>34352159.945762992</v>
      </c>
      <c r="E50" s="139"/>
      <c r="F50" s="150"/>
    </row>
    <row r="51" spans="1:10" x14ac:dyDescent="0.3">
      <c r="A51" s="119"/>
      <c r="B51" s="183" t="s">
        <v>118</v>
      </c>
      <c r="C51" s="192">
        <v>18226394.956154998</v>
      </c>
      <c r="D51" s="119"/>
      <c r="E51" s="189" t="s">
        <v>16</v>
      </c>
      <c r="F51" s="190" t="s">
        <v>119</v>
      </c>
    </row>
    <row r="52" spans="1:10" x14ac:dyDescent="0.3">
      <c r="A52" s="119"/>
      <c r="B52" s="183" t="s">
        <v>27</v>
      </c>
      <c r="C52" s="192">
        <v>9420950.4395820946</v>
      </c>
      <c r="D52" s="119"/>
      <c r="E52" s="75" t="str">
        <f>+PROPER(B51)</f>
        <v>Japon</v>
      </c>
      <c r="F52" s="145">
        <f>+C51/$C$50</f>
        <v>0.53057493284066548</v>
      </c>
    </row>
    <row r="53" spans="1:10" x14ac:dyDescent="0.3">
      <c r="B53" s="182" t="s">
        <v>30</v>
      </c>
      <c r="C53" s="192">
        <v>1546490.3459999999</v>
      </c>
      <c r="E53" s="75" t="str">
        <f t="shared" ref="E53:E54" si="10">+PROPER(B52)</f>
        <v>Estados Unidos</v>
      </c>
      <c r="F53" s="145">
        <f t="shared" ref="F53:F54" si="11">+C52/$C$50</f>
        <v>0.27424623238993967</v>
      </c>
    </row>
    <row r="54" spans="1:10" x14ac:dyDescent="0.3">
      <c r="B54" s="183" t="s">
        <v>121</v>
      </c>
      <c r="C54" s="192">
        <v>931928.00199999998</v>
      </c>
      <c r="E54" s="75" t="str">
        <f t="shared" si="10"/>
        <v>Canada</v>
      </c>
      <c r="F54" s="145">
        <f t="shared" si="11"/>
        <v>4.5018722212567731E-2</v>
      </c>
    </row>
    <row r="55" spans="1:10" x14ac:dyDescent="0.3">
      <c r="B55" s="183" t="s">
        <v>122</v>
      </c>
      <c r="C55" s="192">
        <v>872432.14801399992</v>
      </c>
      <c r="E55" s="152" t="s">
        <v>17</v>
      </c>
      <c r="F55" s="193">
        <f>1-SUM(F52:F54)</f>
        <v>0.15016011255682704</v>
      </c>
    </row>
    <row r="56" spans="1:10" x14ac:dyDescent="0.3">
      <c r="B56" s="183" t="s">
        <v>107</v>
      </c>
      <c r="C56" s="192">
        <v>833820.41271199996</v>
      </c>
      <c r="F56" s="191"/>
    </row>
    <row r="57" spans="1:10" x14ac:dyDescent="0.3">
      <c r="B57" s="183" t="s">
        <v>123</v>
      </c>
      <c r="C57" s="192">
        <v>580032.00100000005</v>
      </c>
      <c r="F57" s="186"/>
    </row>
    <row r="58" spans="1:10" x14ac:dyDescent="0.3">
      <c r="B58" s="183" t="s">
        <v>114</v>
      </c>
      <c r="C58" s="192">
        <v>420924.52909989993</v>
      </c>
    </row>
    <row r="59" spans="1:10" x14ac:dyDescent="0.3">
      <c r="B59" s="183" t="s">
        <v>125</v>
      </c>
      <c r="C59" s="192">
        <v>302624</v>
      </c>
    </row>
    <row r="60" spans="1:10" x14ac:dyDescent="0.3">
      <c r="B60" s="183" t="s">
        <v>106</v>
      </c>
      <c r="C60" s="192">
        <v>247671.736</v>
      </c>
    </row>
    <row r="61" spans="1:10" x14ac:dyDescent="0.3">
      <c r="B61" s="183" t="s">
        <v>112</v>
      </c>
      <c r="C61" s="192">
        <v>244682.3</v>
      </c>
      <c r="H61" s="74"/>
      <c r="I61" s="74"/>
      <c r="J61" s="90"/>
    </row>
    <row r="62" spans="1:10" x14ac:dyDescent="0.3">
      <c r="B62" s="183" t="s">
        <v>135</v>
      </c>
      <c r="C62" s="192">
        <v>239928.9981</v>
      </c>
      <c r="E62" s="90"/>
      <c r="H62" s="74"/>
      <c r="I62" s="74"/>
      <c r="J62" s="90"/>
    </row>
    <row r="63" spans="1:10" x14ac:dyDescent="0.3">
      <c r="B63" s="183" t="s">
        <v>124</v>
      </c>
      <c r="C63" s="192">
        <v>132063</v>
      </c>
      <c r="H63" s="74"/>
      <c r="I63" s="74"/>
      <c r="J63" s="90"/>
    </row>
    <row r="64" spans="1:10" x14ac:dyDescent="0.3">
      <c r="B64" s="183" t="s">
        <v>137</v>
      </c>
      <c r="C64" s="192">
        <v>60516</v>
      </c>
      <c r="G64" s="90"/>
      <c r="H64" s="74"/>
      <c r="I64" s="74"/>
      <c r="J64" s="90"/>
    </row>
    <row r="65" spans="2:9" x14ac:dyDescent="0.3">
      <c r="B65" s="183" t="s">
        <v>126</v>
      </c>
      <c r="C65" s="192">
        <v>82431</v>
      </c>
      <c r="F65" s="90"/>
    </row>
    <row r="66" spans="2:9" x14ac:dyDescent="0.3">
      <c r="B66" s="182" t="s">
        <v>105</v>
      </c>
      <c r="C66" s="192">
        <v>81286</v>
      </c>
      <c r="F66" s="90"/>
      <c r="I66" s="183"/>
    </row>
    <row r="67" spans="2:9" x14ac:dyDescent="0.3">
      <c r="B67" s="182" t="s">
        <v>139</v>
      </c>
      <c r="C67" s="192">
        <v>74422.797000000006</v>
      </c>
      <c r="F67" s="90"/>
      <c r="I67" s="183"/>
    </row>
    <row r="68" spans="2:9" x14ac:dyDescent="0.3">
      <c r="B68" s="182" t="s">
        <v>116</v>
      </c>
      <c r="C68" s="192">
        <v>44735.43</v>
      </c>
      <c r="F68" s="183"/>
      <c r="I68" s="183"/>
    </row>
    <row r="69" spans="2:9" x14ac:dyDescent="0.3">
      <c r="B69" s="182" t="s">
        <v>113</v>
      </c>
      <c r="C69" s="192">
        <v>8811.8500999999997</v>
      </c>
      <c r="F69" s="183"/>
      <c r="I69" s="183"/>
    </row>
    <row r="70" spans="2:9" x14ac:dyDescent="0.3">
      <c r="B70" s="195" t="s">
        <v>117</v>
      </c>
      <c r="C70" s="196">
        <v>14</v>
      </c>
      <c r="F70" s="183"/>
    </row>
    <row r="71" spans="2:9" x14ac:dyDescent="0.3">
      <c r="B71" s="183"/>
      <c r="C71" s="192"/>
    </row>
    <row r="72" spans="2:9" x14ac:dyDescent="0.3">
      <c r="B72" s="183"/>
      <c r="C72" s="192"/>
    </row>
    <row r="73" spans="2:9" s="194" customFormat="1" x14ac:dyDescent="0.3">
      <c r="B73" s="224" t="s">
        <v>132</v>
      </c>
      <c r="C73" s="224"/>
      <c r="E73" s="75"/>
      <c r="F73" s="75"/>
    </row>
    <row r="74" spans="2:9" x14ac:dyDescent="0.3">
      <c r="B74" s="153" t="s">
        <v>67</v>
      </c>
      <c r="C74" s="174">
        <v>5161.9132374040037</v>
      </c>
      <c r="E74" s="194"/>
      <c r="F74" s="194"/>
    </row>
    <row r="75" spans="2:9" x14ac:dyDescent="0.3">
      <c r="B75" s="183" t="s">
        <v>65</v>
      </c>
      <c r="C75" s="192">
        <v>3926.1342774312034</v>
      </c>
    </row>
    <row r="76" spans="2:9" x14ac:dyDescent="0.3">
      <c r="B76" s="75" t="s">
        <v>66</v>
      </c>
      <c r="C76" s="192">
        <v>1207.1839998488003</v>
      </c>
      <c r="D76" s="197"/>
      <c r="H76" s="90"/>
      <c r="I76" s="173"/>
    </row>
    <row r="77" spans="2:9" x14ac:dyDescent="0.3">
      <c r="B77" s="152" t="s">
        <v>131</v>
      </c>
      <c r="C77" s="199">
        <v>28.594960124</v>
      </c>
      <c r="D77" s="191"/>
      <c r="H77" s="90"/>
      <c r="I77" s="173"/>
    </row>
    <row r="78" spans="2:9" x14ac:dyDescent="0.3">
      <c r="C78" s="90"/>
      <c r="D78" s="191"/>
      <c r="H78" s="90"/>
      <c r="I78" s="173"/>
    </row>
    <row r="79" spans="2:9" x14ac:dyDescent="0.3">
      <c r="C79" s="90"/>
      <c r="D79" s="191"/>
      <c r="H79" s="90"/>
      <c r="I79" s="173"/>
    </row>
    <row r="80" spans="2:9" x14ac:dyDescent="0.3">
      <c r="C80" s="90"/>
      <c r="D80" s="191"/>
      <c r="H80" s="90"/>
      <c r="I80" s="173"/>
    </row>
    <row r="81" spans="2:9" x14ac:dyDescent="0.3">
      <c r="B81" s="132"/>
      <c r="C81" s="151"/>
      <c r="D81" s="198"/>
      <c r="E81" s="90"/>
      <c r="F81" s="173"/>
      <c r="H81" s="90"/>
      <c r="I81" s="173"/>
    </row>
    <row r="82" spans="2:9" x14ac:dyDescent="0.3">
      <c r="E82" s="90"/>
      <c r="F82" s="173"/>
      <c r="H82" s="90"/>
      <c r="I82" s="173"/>
    </row>
    <row r="83" spans="2:9" x14ac:dyDescent="0.3">
      <c r="E83" s="90"/>
      <c r="F83" s="173"/>
      <c r="H83" s="90"/>
      <c r="I83" s="173"/>
    </row>
    <row r="84" spans="2:9" x14ac:dyDescent="0.3">
      <c r="E84" s="90"/>
      <c r="F84" s="173"/>
      <c r="H84" s="90"/>
      <c r="I84" s="173"/>
    </row>
    <row r="85" spans="2:9" x14ac:dyDescent="0.3">
      <c r="E85" s="90"/>
      <c r="F85" s="173"/>
      <c r="H85" s="90"/>
      <c r="I85" s="173"/>
    </row>
    <row r="86" spans="2:9" x14ac:dyDescent="0.3">
      <c r="E86" s="90"/>
      <c r="F86" s="173"/>
      <c r="H86" s="90"/>
      <c r="I86" s="173"/>
    </row>
    <row r="87" spans="2:9" x14ac:dyDescent="0.3">
      <c r="E87" s="90"/>
      <c r="F87" s="173"/>
      <c r="H87" s="90"/>
      <c r="I87" s="173"/>
    </row>
    <row r="88" spans="2:9" x14ac:dyDescent="0.3">
      <c r="E88" s="90"/>
      <c r="F88" s="173"/>
    </row>
    <row r="89" spans="2:9" x14ac:dyDescent="0.3">
      <c r="E89" s="90"/>
      <c r="F89" s="173"/>
    </row>
    <row r="90" spans="2:9" x14ac:dyDescent="0.3">
      <c r="E90" s="90"/>
      <c r="F90" s="173"/>
    </row>
    <row r="91" spans="2:9" x14ac:dyDescent="0.3">
      <c r="E91" s="90"/>
      <c r="F91" s="173"/>
    </row>
    <row r="92" spans="2:9" x14ac:dyDescent="0.3">
      <c r="E92" s="90"/>
      <c r="F92" s="173"/>
    </row>
    <row r="107" spans="9:9" x14ac:dyDescent="0.3">
      <c r="I107" s="75" t="s">
        <v>11</v>
      </c>
    </row>
  </sheetData>
  <sortState xmlns:xlrd2="http://schemas.microsoft.com/office/spreadsheetml/2017/richdata2" ref="B52:C71">
    <sortCondition descending="1" ref="C52:C71"/>
  </sortState>
  <mergeCells count="5">
    <mergeCell ref="B73:C73"/>
    <mergeCell ref="B23:D23"/>
    <mergeCell ref="B49:D49"/>
    <mergeCell ref="G22:K2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M95"/>
  <sheetViews>
    <sheetView showGridLines="0" zoomScale="115" zoomScaleNormal="115" workbookViewId="0">
      <selection activeCell="D9" sqref="D9"/>
    </sheetView>
  </sheetViews>
  <sheetFormatPr baseColWidth="10" defaultColWidth="11.44140625" defaultRowHeight="14.4" x14ac:dyDescent="0.3"/>
  <cols>
    <col min="1" max="1" width="1.33203125" customWidth="1"/>
    <col min="2" max="2" width="16.6640625" customWidth="1"/>
    <col min="3" max="3" width="13.109375" customWidth="1"/>
    <col min="4" max="4" width="22.44140625" style="30" customWidth="1"/>
    <col min="5" max="5" width="14.33203125" customWidth="1"/>
    <col min="6" max="6" width="10.5546875" customWidth="1"/>
    <col min="7" max="7" width="10.88671875" customWidth="1"/>
    <col min="8" max="8" width="12.88671875" customWidth="1"/>
  </cols>
  <sheetData>
    <row r="1" spans="1:5" ht="18" x14ac:dyDescent="0.35">
      <c r="A1" s="23" t="s">
        <v>18</v>
      </c>
    </row>
    <row r="3" spans="1:5" ht="15.6" x14ac:dyDescent="0.3">
      <c r="A3" s="5"/>
      <c r="B3" s="38" t="s">
        <v>19</v>
      </c>
    </row>
    <row r="6" spans="1:5" ht="24.75" customHeight="1" x14ac:dyDescent="0.3">
      <c r="B6" s="14" t="s">
        <v>0</v>
      </c>
      <c r="C6" s="47" t="s">
        <v>20</v>
      </c>
      <c r="D6" s="33"/>
      <c r="E6" s="14" t="s">
        <v>2</v>
      </c>
    </row>
    <row r="7" spans="1:5" ht="18.75" customHeight="1" x14ac:dyDescent="0.3">
      <c r="B7" s="6">
        <v>2014</v>
      </c>
      <c r="C7" s="57">
        <v>125.11363197000001</v>
      </c>
      <c r="D7" s="58">
        <f t="shared" ref="D7:D12" si="0">C7</f>
        <v>125.11363197000001</v>
      </c>
      <c r="E7" s="14"/>
    </row>
    <row r="8" spans="1:5" x14ac:dyDescent="0.3">
      <c r="B8" s="6">
        <v>2015</v>
      </c>
      <c r="C8" s="57">
        <v>80.980322479999984</v>
      </c>
      <c r="D8" s="58">
        <f t="shared" si="0"/>
        <v>80.980322479999984</v>
      </c>
      <c r="E8" s="8"/>
    </row>
    <row r="9" spans="1:5" x14ac:dyDescent="0.3">
      <c r="B9" s="6">
        <v>2016</v>
      </c>
      <c r="C9" s="57">
        <v>77.300482829999993</v>
      </c>
      <c r="D9" s="58">
        <f t="shared" si="0"/>
        <v>77.300482829999993</v>
      </c>
      <c r="E9" s="8"/>
    </row>
    <row r="10" spans="1:5" x14ac:dyDescent="0.3">
      <c r="B10" s="6">
        <v>2017</v>
      </c>
      <c r="C10" s="57">
        <v>54.011532370000005</v>
      </c>
      <c r="D10" s="58">
        <f t="shared" si="0"/>
        <v>54.011532370000005</v>
      </c>
      <c r="E10" s="8"/>
    </row>
    <row r="11" spans="1:5" x14ac:dyDescent="0.3">
      <c r="B11" s="6">
        <v>2018</v>
      </c>
      <c r="C11" s="57">
        <v>74.036756979999993</v>
      </c>
      <c r="D11" s="58">
        <f t="shared" si="0"/>
        <v>74.036756979999993</v>
      </c>
      <c r="E11" s="8"/>
    </row>
    <row r="12" spans="1:5" x14ac:dyDescent="0.3">
      <c r="B12" s="6">
        <v>2019</v>
      </c>
      <c r="C12" s="57">
        <v>88.376455519999979</v>
      </c>
      <c r="D12" s="58">
        <f t="shared" si="0"/>
        <v>88.376455519999979</v>
      </c>
      <c r="E12" s="60">
        <f>(D12-D11)/D11</f>
        <v>0.19368350431493991</v>
      </c>
    </row>
    <row r="13" spans="1:5" x14ac:dyDescent="0.3">
      <c r="B13" s="25"/>
      <c r="C13" s="26"/>
      <c r="D13" s="35"/>
      <c r="E13" s="61"/>
    </row>
    <row r="14" spans="1:5" ht="15.75" customHeight="1" x14ac:dyDescent="0.3">
      <c r="B14" s="11" t="s">
        <v>21</v>
      </c>
      <c r="C14" s="59">
        <f>79223.66275/1000</f>
        <v>79.223662750000003</v>
      </c>
      <c r="D14" s="49"/>
      <c r="E14" s="62"/>
    </row>
    <row r="15" spans="1:5" x14ac:dyDescent="0.3">
      <c r="B15" s="10" t="s">
        <v>22</v>
      </c>
      <c r="C15" s="59">
        <f>60525.89241/1000</f>
        <v>60.525892409999997</v>
      </c>
      <c r="D15" s="49"/>
      <c r="E15" s="60">
        <f>(C15-C14)/C14</f>
        <v>-0.23601244490554693</v>
      </c>
    </row>
    <row r="18" spans="1:7" x14ac:dyDescent="0.3">
      <c r="B18" s="48"/>
      <c r="C18" s="48"/>
      <c r="D18" s="48"/>
      <c r="E18" s="48"/>
      <c r="F18" s="48"/>
      <c r="G18" s="48"/>
    </row>
    <row r="19" spans="1:7" ht="15.6" x14ac:dyDescent="0.3">
      <c r="A19" s="5"/>
      <c r="B19" s="38"/>
    </row>
    <row r="20" spans="1:7" ht="15.6" x14ac:dyDescent="0.3">
      <c r="A20" s="5"/>
      <c r="B20" s="38" t="s">
        <v>23</v>
      </c>
    </row>
    <row r="23" spans="1:7" ht="18.75" customHeight="1" x14ac:dyDescent="0.3">
      <c r="B23" s="14" t="s">
        <v>0</v>
      </c>
      <c r="C23" s="14" t="s">
        <v>1</v>
      </c>
      <c r="D23" s="33"/>
      <c r="E23" s="14" t="s">
        <v>2</v>
      </c>
    </row>
    <row r="24" spans="1:7" ht="18.75" customHeight="1" x14ac:dyDescent="0.3">
      <c r="B24" s="6">
        <v>2014</v>
      </c>
      <c r="C24" s="63">
        <v>13569.833064</v>
      </c>
      <c r="D24" s="33"/>
      <c r="E24" s="14"/>
    </row>
    <row r="25" spans="1:7" x14ac:dyDescent="0.3">
      <c r="B25" s="6">
        <v>2015</v>
      </c>
      <c r="C25" s="63">
        <v>7346.1839360000004</v>
      </c>
      <c r="D25" s="34"/>
      <c r="E25" s="8"/>
    </row>
    <row r="26" spans="1:7" x14ac:dyDescent="0.3">
      <c r="B26" s="6">
        <v>2016</v>
      </c>
      <c r="C26" s="64">
        <v>5132.5768879999996</v>
      </c>
      <c r="D26" s="34"/>
      <c r="E26" s="8"/>
    </row>
    <row r="27" spans="1:7" x14ac:dyDescent="0.3">
      <c r="B27" s="6">
        <v>2017</v>
      </c>
      <c r="C27" s="63">
        <v>3841.6992289999998</v>
      </c>
      <c r="D27" s="34"/>
      <c r="E27" s="8"/>
    </row>
    <row r="28" spans="1:7" x14ac:dyDescent="0.3">
      <c r="B28" s="6">
        <v>2018</v>
      </c>
      <c r="C28" s="63">
        <v>7270.9418770000011</v>
      </c>
      <c r="D28" s="34"/>
      <c r="E28" s="8"/>
    </row>
    <row r="29" spans="1:7" x14ac:dyDescent="0.3">
      <c r="B29" s="6">
        <v>2019</v>
      </c>
      <c r="C29" s="63">
        <v>11341.888414999999</v>
      </c>
      <c r="D29" s="34"/>
      <c r="E29" s="24"/>
    </row>
    <row r="30" spans="1:7" x14ac:dyDescent="0.3">
      <c r="B30" s="25"/>
      <c r="C30" s="26"/>
      <c r="D30" s="35"/>
      <c r="E30" s="27"/>
    </row>
    <row r="31" spans="1:7" ht="15.75" customHeight="1" x14ac:dyDescent="0.3">
      <c r="B31" s="11" t="s">
        <v>21</v>
      </c>
      <c r="C31" s="13">
        <v>9922.036946000002</v>
      </c>
      <c r="D31" s="33"/>
      <c r="E31" s="8"/>
    </row>
    <row r="32" spans="1:7" x14ac:dyDescent="0.3">
      <c r="B32" s="10" t="s">
        <v>22</v>
      </c>
      <c r="C32" s="13">
        <v>9327.8721280000009</v>
      </c>
      <c r="D32" s="33"/>
      <c r="E32" s="24">
        <f>(C32-C31)/C31</f>
        <v>-5.9883350690357426E-2</v>
      </c>
    </row>
    <row r="37" spans="1:4" ht="15.6" x14ac:dyDescent="0.3">
      <c r="A37" s="5"/>
      <c r="B37" s="39" t="s">
        <v>24</v>
      </c>
    </row>
    <row r="39" spans="1:4" x14ac:dyDescent="0.3">
      <c r="B39" s="1"/>
      <c r="C39" s="3"/>
    </row>
    <row r="40" spans="1:4" x14ac:dyDescent="0.3">
      <c r="B40" s="28" t="s">
        <v>25</v>
      </c>
      <c r="C40" s="3"/>
    </row>
    <row r="41" spans="1:4" x14ac:dyDescent="0.3">
      <c r="B41" s="1"/>
      <c r="C41" s="3"/>
    </row>
    <row r="42" spans="1:4" x14ac:dyDescent="0.3">
      <c r="B42" s="15" t="s">
        <v>26</v>
      </c>
      <c r="C42" s="16" t="s">
        <v>1</v>
      </c>
      <c r="D42" s="9" t="s">
        <v>9</v>
      </c>
    </row>
    <row r="43" spans="1:4" x14ac:dyDescent="0.3">
      <c r="B43" s="50" t="s">
        <v>27</v>
      </c>
      <c r="C43" s="17">
        <v>3633.9089780000004</v>
      </c>
      <c r="D43" s="18">
        <f t="shared" ref="D43:D48" si="1">C43/$C$49</f>
        <v>0.3895753423861687</v>
      </c>
    </row>
    <row r="44" spans="1:4" x14ac:dyDescent="0.3">
      <c r="B44" s="50" t="s">
        <v>28</v>
      </c>
      <c r="C44" s="17">
        <v>2456.3919999999998</v>
      </c>
      <c r="D44" s="18">
        <f t="shared" si="1"/>
        <v>0.26333894443369449</v>
      </c>
    </row>
    <row r="45" spans="1:4" x14ac:dyDescent="0.3">
      <c r="B45" s="53" t="s">
        <v>29</v>
      </c>
      <c r="C45" s="17">
        <v>1013.930322</v>
      </c>
      <c r="D45" s="18">
        <f t="shared" si="1"/>
        <v>0.10869899459239242</v>
      </c>
    </row>
    <row r="46" spans="1:4" x14ac:dyDescent="0.3">
      <c r="B46" s="55" t="s">
        <v>30</v>
      </c>
      <c r="C46" s="54">
        <v>653.89628899999991</v>
      </c>
      <c r="D46" s="18">
        <f t="shared" si="1"/>
        <v>7.01013350126405E-2</v>
      </c>
    </row>
    <row r="47" spans="1:4" x14ac:dyDescent="0.3">
      <c r="B47" s="55" t="s">
        <v>31</v>
      </c>
      <c r="C47" s="52">
        <v>332.63675899999998</v>
      </c>
      <c r="D47" s="18">
        <f t="shared" si="1"/>
        <v>3.5660518758775156E-2</v>
      </c>
    </row>
    <row r="48" spans="1:4" x14ac:dyDescent="0.3">
      <c r="B48" s="50" t="s">
        <v>17</v>
      </c>
      <c r="C48" s="17">
        <v>1237.1077799999996</v>
      </c>
      <c r="D48" s="18">
        <f t="shared" si="1"/>
        <v>0.1326248648163286</v>
      </c>
    </row>
    <row r="49" spans="2:7" x14ac:dyDescent="0.3">
      <c r="B49" s="40" t="s">
        <v>7</v>
      </c>
      <c r="C49" s="41">
        <f>SUM(C43:C48)</f>
        <v>9327.8721280000009</v>
      </c>
      <c r="D49" s="19">
        <f>SUM(D43:D48)</f>
        <v>0.99999999999999989</v>
      </c>
    </row>
    <row r="50" spans="2:7" x14ac:dyDescent="0.3">
      <c r="C50" s="3"/>
    </row>
    <row r="51" spans="2:7" x14ac:dyDescent="0.3">
      <c r="B51" s="1"/>
      <c r="C51" s="2"/>
    </row>
    <row r="52" spans="2:7" x14ac:dyDescent="0.3">
      <c r="B52" s="1"/>
      <c r="C52" s="3"/>
    </row>
    <row r="55" spans="2:7" x14ac:dyDescent="0.3">
      <c r="B55" s="1"/>
      <c r="C55" s="3"/>
    </row>
    <row r="56" spans="2:7" x14ac:dyDescent="0.3">
      <c r="B56" s="42" t="s">
        <v>32</v>
      </c>
      <c r="C56" s="4"/>
    </row>
    <row r="57" spans="2:7" x14ac:dyDescent="0.3">
      <c r="B57" s="1"/>
      <c r="C57" s="4"/>
    </row>
    <row r="58" spans="2:7" x14ac:dyDescent="0.3">
      <c r="B58" s="29"/>
      <c r="C58" s="36"/>
      <c r="E58" s="32"/>
      <c r="G58" s="31"/>
    </row>
    <row r="59" spans="2:7" x14ac:dyDescent="0.3">
      <c r="B59" s="9" t="s">
        <v>0</v>
      </c>
      <c r="C59" s="9" t="s">
        <v>33</v>
      </c>
      <c r="E59" s="22"/>
    </row>
    <row r="60" spans="2:7" x14ac:dyDescent="0.3">
      <c r="B60" s="45">
        <v>2009</v>
      </c>
      <c r="C60" s="7">
        <v>5815.1283422459892</v>
      </c>
      <c r="D60" s="44"/>
      <c r="E60" s="43"/>
    </row>
    <row r="61" spans="2:7" x14ac:dyDescent="0.3">
      <c r="B61" s="45">
        <v>2010</v>
      </c>
      <c r="C61" s="7">
        <v>9662.0387775551098</v>
      </c>
      <c r="D61" s="44"/>
      <c r="E61" s="43"/>
      <c r="G61" s="36"/>
    </row>
    <row r="62" spans="2:7" x14ac:dyDescent="0.3">
      <c r="B62" s="45">
        <v>2011</v>
      </c>
      <c r="C62" s="7">
        <v>11502.782335462727</v>
      </c>
      <c r="D62" s="44"/>
      <c r="E62" s="43"/>
    </row>
    <row r="63" spans="2:7" x14ac:dyDescent="0.3">
      <c r="B63" s="45">
        <v>2012</v>
      </c>
      <c r="C63" s="7">
        <v>11326.490516717147</v>
      </c>
      <c r="D63" s="44"/>
      <c r="E63" s="43"/>
    </row>
    <row r="64" spans="2:7" x14ac:dyDescent="0.3">
      <c r="B64" s="45">
        <v>2013</v>
      </c>
      <c r="C64" s="7">
        <v>9159.2964628199115</v>
      </c>
      <c r="D64" s="44"/>
      <c r="E64" s="43"/>
    </row>
    <row r="65" spans="2:13" x14ac:dyDescent="0.3">
      <c r="B65" s="45">
        <v>2014</v>
      </c>
      <c r="C65" s="7">
        <v>9219.983133169073</v>
      </c>
      <c r="D65" s="44"/>
      <c r="E65" s="43"/>
    </row>
    <row r="66" spans="2:13" x14ac:dyDescent="0.3">
      <c r="B66" s="45">
        <v>2015</v>
      </c>
      <c r="C66" s="7">
        <v>11023.454243114664</v>
      </c>
      <c r="D66" s="44"/>
      <c r="E66" s="43"/>
    </row>
    <row r="67" spans="2:13" x14ac:dyDescent="0.3">
      <c r="B67" s="45">
        <v>2016</v>
      </c>
      <c r="C67" s="7">
        <v>15060.754961261089</v>
      </c>
      <c r="D67" s="44"/>
      <c r="E67" s="43"/>
    </row>
    <row r="68" spans="2:13" x14ac:dyDescent="0.3">
      <c r="B68" s="45">
        <v>2017</v>
      </c>
      <c r="C68" s="7">
        <v>14059.281882944097</v>
      </c>
      <c r="D68" s="44"/>
      <c r="E68" s="43"/>
    </row>
    <row r="69" spans="2:13" x14ac:dyDescent="0.3">
      <c r="B69" s="45">
        <v>2018</v>
      </c>
      <c r="C69" s="7">
        <v>10182.553819361246</v>
      </c>
      <c r="D69" s="44"/>
      <c r="E69" s="43"/>
    </row>
    <row r="70" spans="2:13" x14ac:dyDescent="0.3">
      <c r="B70" s="45">
        <v>2019</v>
      </c>
      <c r="C70" s="7">
        <v>7792.0406449352276</v>
      </c>
      <c r="D70" s="44"/>
      <c r="E70" s="43"/>
    </row>
    <row r="71" spans="2:13" ht="27.6" x14ac:dyDescent="0.3">
      <c r="B71" s="46" t="s">
        <v>34</v>
      </c>
      <c r="C71" s="12">
        <v>6488.7137794605915</v>
      </c>
      <c r="D71" s="44"/>
      <c r="E71" s="43"/>
      <c r="G71" s="36"/>
      <c r="H71" s="37"/>
    </row>
    <row r="75" spans="2:13" x14ac:dyDescent="0.3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7" spans="2:13" x14ac:dyDescent="0.3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9" spans="2:13" x14ac:dyDescent="0.3">
      <c r="B79" t="s">
        <v>35</v>
      </c>
    </row>
    <row r="80" spans="2:13" x14ac:dyDescent="0.3">
      <c r="B80" s="31"/>
      <c r="C80" s="31"/>
      <c r="D80" s="31"/>
      <c r="E80" s="31"/>
      <c r="F80" s="31"/>
      <c r="G80" s="31"/>
    </row>
    <row r="81" spans="2:4" x14ac:dyDescent="0.3">
      <c r="B81" s="9" t="s">
        <v>26</v>
      </c>
      <c r="C81" s="9" t="s">
        <v>33</v>
      </c>
    </row>
    <row r="82" spans="2:4" x14ac:dyDescent="0.3">
      <c r="B82" s="8" t="s">
        <v>36</v>
      </c>
      <c r="C82" s="7">
        <v>9485.3444255374088</v>
      </c>
      <c r="D82" s="51"/>
    </row>
    <row r="83" spans="2:4" x14ac:dyDescent="0.3">
      <c r="B83" s="8" t="s">
        <v>37</v>
      </c>
      <c r="C83" s="7">
        <v>8104.1482517482518</v>
      </c>
      <c r="D83" s="51"/>
    </row>
    <row r="84" spans="2:4" x14ac:dyDescent="0.3">
      <c r="B84" s="8" t="s">
        <v>38</v>
      </c>
      <c r="C84" s="7">
        <v>7612.8582047946475</v>
      </c>
      <c r="D84" s="51"/>
    </row>
    <row r="85" spans="2:4" x14ac:dyDescent="0.3">
      <c r="B85" s="8" t="s">
        <v>39</v>
      </c>
      <c r="C85" s="7">
        <v>7213.3018504508391</v>
      </c>
      <c r="D85" s="51"/>
    </row>
    <row r="86" spans="2:4" x14ac:dyDescent="0.3">
      <c r="B86" s="8" t="s">
        <v>40</v>
      </c>
      <c r="C86" s="7">
        <v>7003.7089321973508</v>
      </c>
      <c r="D86" s="51"/>
    </row>
    <row r="87" spans="2:4" x14ac:dyDescent="0.3">
      <c r="B87" s="8" t="s">
        <v>41</v>
      </c>
      <c r="C87" s="7">
        <v>6713.8805970149251</v>
      </c>
      <c r="D87" s="51"/>
    </row>
    <row r="88" spans="2:4" x14ac:dyDescent="0.3">
      <c r="B88" s="8" t="s">
        <v>42</v>
      </c>
      <c r="C88" s="7">
        <v>6697.5467555666928</v>
      </c>
    </row>
    <row r="89" spans="2:4" x14ac:dyDescent="0.3">
      <c r="B89" s="8" t="s">
        <v>43</v>
      </c>
      <c r="C89" s="7">
        <v>6570.6582552602677</v>
      </c>
      <c r="D89" s="51"/>
    </row>
    <row r="90" spans="2:4" x14ac:dyDescent="0.3">
      <c r="B90" s="8" t="s">
        <v>44</v>
      </c>
      <c r="C90" s="7">
        <v>6401.2401905829602</v>
      </c>
      <c r="D90" s="51"/>
    </row>
    <row r="91" spans="2:4" x14ac:dyDescent="0.3">
      <c r="B91" s="8" t="s">
        <v>45</v>
      </c>
      <c r="C91" s="7">
        <v>6377.7304457406708</v>
      </c>
    </row>
    <row r="92" spans="2:4" x14ac:dyDescent="0.3">
      <c r="B92" s="8" t="s">
        <v>46</v>
      </c>
      <c r="C92" s="7">
        <v>6320.0777287534529</v>
      </c>
      <c r="D92" s="51"/>
    </row>
    <row r="93" spans="2:4" x14ac:dyDescent="0.3">
      <c r="B93" s="8" t="s">
        <v>47</v>
      </c>
      <c r="C93" s="7">
        <v>6283.1813176007863</v>
      </c>
      <c r="D93" s="51"/>
    </row>
    <row r="94" spans="2:4" x14ac:dyDescent="0.3">
      <c r="B94" s="8" t="s">
        <v>48</v>
      </c>
      <c r="C94" s="7">
        <v>5992.4391579344347</v>
      </c>
      <c r="D94" s="51"/>
    </row>
    <row r="95" spans="2:4" x14ac:dyDescent="0.3">
      <c r="B95" s="8" t="s">
        <v>49</v>
      </c>
      <c r="C95" s="7">
        <v>5857.788384679302</v>
      </c>
      <c r="D95" s="51"/>
    </row>
  </sheetData>
  <sortState xmlns:xlrd2="http://schemas.microsoft.com/office/spreadsheetml/2017/richdata2" ref="B31:C35">
    <sortCondition descending="1" ref="C31:C35"/>
  </sortState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aa7201-c621-46af-bfde-43de62ebf1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845DFC8439746989076CD5DDF7F08" ma:contentTypeVersion="15" ma:contentTypeDescription="Crear nuevo documento." ma:contentTypeScope="" ma:versionID="5dfd951f788b9a938e6316310b15bf64">
  <xsd:schema xmlns:xsd="http://www.w3.org/2001/XMLSchema" xmlns:xs="http://www.w3.org/2001/XMLSchema" xmlns:p="http://schemas.microsoft.com/office/2006/metadata/properties" xmlns:ns3="3542e167-5b40-47de-a11a-67d6fd3d5df3" xmlns:ns4="9aaa7201-c621-46af-bfde-43de62ebf1bd" targetNamespace="http://schemas.microsoft.com/office/2006/metadata/properties" ma:root="true" ma:fieldsID="203f2e28e84a423412e97faa493c0be8" ns3:_="" ns4:_="">
    <xsd:import namespace="3542e167-5b40-47de-a11a-67d6fd3d5df3"/>
    <xsd:import namespace="9aaa7201-c621-46af-bfde-43de62ebf1b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bjectDetectorVersions" minOccurs="0"/>
                <xsd:element ref="ns4:_activity" minOccurs="0"/>
                <xsd:element ref="ns4:MediaServiceSearchPropertie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2e167-5b40-47de-a11a-67d6fd3d5d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a7201-c621-46af-bfde-43de62ebf1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3E0A6E-6C3B-49AA-8CA7-24B272FED6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42C4B0-D17C-4C69-978A-F311114314D0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9aaa7201-c621-46af-bfde-43de62ebf1bd"/>
    <ds:schemaRef ds:uri="3542e167-5b40-47de-a11a-67d6fd3d5df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7D5D63-5C75-4B17-B4EC-EE195362B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2e167-5b40-47de-a11a-67d6fd3d5df3"/>
    <ds:schemaRef ds:uri="9aaa7201-c621-46af-bfde-43de62ebf1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COSECHA</vt:lpstr>
      <vt:lpstr>PRODUCCION</vt:lpstr>
      <vt:lpstr>VENTA INTERNA</vt:lpstr>
      <vt:lpstr>EXPORTACION</vt:lpstr>
      <vt:lpstr>EXPORTACIONES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2026-02-23T18:19:59Z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0x010100D67845DFC8439746989076CD5DDF7F08</vt:lpwstr>
  </property>
  <property fmtid="{D5CDD505-2E9C-101B-9397-08002B2CF9AE}" pid="3" name="MediaServiceImageTags">
    <vt:lpwstr/>
  </property>
</Properties>
</file>