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ml.chartshapes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2.xml" ContentType="application/vnd.openxmlformats-officedocument.themeOverrid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3.xml" ContentType="application/vnd.openxmlformats-officedocument.themeOverrid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273BFE7E-1842-4486-A1EA-83C9A84DFE86}" xr6:coauthVersionLast="47" xr6:coauthVersionMax="47" xr10:uidLastSave="{00000000-0000-0000-0000-000000000000}"/>
  <bookViews>
    <workbookView xWindow="28680" yWindow="-120" windowWidth="19440" windowHeight="10320" activeTab="3" xr2:uid="{00000000-000D-0000-FFFF-FFFF00000000}"/>
  </bookViews>
  <sheets>
    <sheet name="COSECHA" sheetId="34" r:id="rId1"/>
    <sheet name="PRODUCCION" sheetId="30" r:id="rId2"/>
    <sheet name="VENTA INTERNA" sheetId="32" r:id="rId3"/>
    <sheet name="EXPORTACION" sheetId="35" r:id="rId4"/>
    <sheet name="EXPORTACIONES" sheetId="29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35" l="1"/>
  <c r="G40" i="34" l="1"/>
  <c r="G41" i="34"/>
  <c r="F40" i="34"/>
  <c r="F17" i="35"/>
  <c r="H17" i="35" s="1"/>
  <c r="F16" i="35"/>
  <c r="D17" i="32"/>
  <c r="D17" i="30"/>
  <c r="B17" i="30"/>
  <c r="B16" i="30"/>
  <c r="E19" i="34"/>
  <c r="D19" i="34"/>
  <c r="E58" i="35"/>
  <c r="E57" i="35"/>
  <c r="E56" i="35"/>
  <c r="E55" i="35"/>
  <c r="O12" i="30"/>
  <c r="C54" i="35"/>
  <c r="F57" i="35" s="1"/>
  <c r="C41" i="34"/>
  <c r="D38" i="34" s="1"/>
  <c r="G38" i="34" s="1"/>
  <c r="F56" i="35"/>
  <c r="E29" i="35"/>
  <c r="M25" i="30"/>
  <c r="N31" i="30"/>
  <c r="N33" i="30"/>
  <c r="N30" i="30"/>
  <c r="N29" i="30"/>
  <c r="N28" i="30"/>
  <c r="N27" i="30"/>
  <c r="N26" i="30"/>
  <c r="N32" i="30"/>
  <c r="N24" i="30"/>
  <c r="E27" i="35"/>
  <c r="E28" i="35"/>
  <c r="C25" i="35"/>
  <c r="F28" i="35" s="1"/>
  <c r="C26" i="30"/>
  <c r="D28" i="30"/>
  <c r="D29" i="30"/>
  <c r="D12" i="30"/>
  <c r="D13" i="30"/>
  <c r="D14" i="30"/>
  <c r="D15" i="30"/>
  <c r="D16" i="30"/>
  <c r="D12" i="32"/>
  <c r="D13" i="32"/>
  <c r="D14" i="32"/>
  <c r="D15" i="32"/>
  <c r="D16" i="32"/>
  <c r="D11" i="32"/>
  <c r="D11" i="30"/>
  <c r="E14" i="34"/>
  <c r="E15" i="34"/>
  <c r="E16" i="34"/>
  <c r="E17" i="34"/>
  <c r="E18" i="34"/>
  <c r="E13" i="34"/>
  <c r="F38" i="34"/>
  <c r="F39" i="34"/>
  <c r="F37" i="34"/>
  <c r="G25" i="30"/>
  <c r="D27" i="30"/>
  <c r="E26" i="35"/>
  <c r="F6" i="35"/>
  <c r="H6" i="35" s="1"/>
  <c r="F7" i="35"/>
  <c r="F8" i="35"/>
  <c r="H9" i="35" s="1"/>
  <c r="H8" i="35"/>
  <c r="F9" i="35"/>
  <c r="F10" i="35"/>
  <c r="H10" i="35"/>
  <c r="F11" i="35"/>
  <c r="H11" i="35" s="1"/>
  <c r="F12" i="35"/>
  <c r="H12" i="35"/>
  <c r="F13" i="35"/>
  <c r="H13" i="35" s="1"/>
  <c r="F14" i="35"/>
  <c r="H14" i="35" s="1"/>
  <c r="F15" i="35"/>
  <c r="H15" i="35" s="1"/>
  <c r="H16" i="35"/>
  <c r="F5" i="35"/>
  <c r="E6" i="35"/>
  <c r="G6" i="35" s="1"/>
  <c r="E7" i="35"/>
  <c r="G8" i="35" s="1"/>
  <c r="G7" i="35"/>
  <c r="E8" i="35"/>
  <c r="E9" i="35"/>
  <c r="E10" i="35"/>
  <c r="G10" i="35" s="1"/>
  <c r="E11" i="35"/>
  <c r="G11" i="35" s="1"/>
  <c r="E12" i="35"/>
  <c r="G12" i="35" s="1"/>
  <c r="E13" i="35"/>
  <c r="E14" i="35"/>
  <c r="E15" i="35"/>
  <c r="G15" i="35" s="1"/>
  <c r="E16" i="35"/>
  <c r="G16" i="35" s="1"/>
  <c r="E17" i="35"/>
  <c r="G17" i="35" s="1"/>
  <c r="E5" i="35"/>
  <c r="G14" i="35"/>
  <c r="B16" i="35"/>
  <c r="B17" i="35"/>
  <c r="D18" i="34"/>
  <c r="D17" i="34"/>
  <c r="C30" i="34"/>
  <c r="D29" i="34" s="1"/>
  <c r="D28" i="34"/>
  <c r="D16" i="34"/>
  <c r="D15" i="34"/>
  <c r="D7" i="34"/>
  <c r="D30" i="34"/>
  <c r="D14" i="34"/>
  <c r="C15" i="29"/>
  <c r="E15" i="29" s="1"/>
  <c r="C14" i="29"/>
  <c r="D12" i="29"/>
  <c r="E12" i="29" s="1"/>
  <c r="C49" i="29"/>
  <c r="D48" i="29"/>
  <c r="D7" i="29"/>
  <c r="D9" i="34"/>
  <c r="D10" i="34"/>
  <c r="D11" i="34"/>
  <c r="D12" i="34"/>
  <c r="D13" i="34"/>
  <c r="D8" i="34"/>
  <c r="D8" i="29"/>
  <c r="D9" i="29"/>
  <c r="D10" i="29"/>
  <c r="D11" i="29"/>
  <c r="D44" i="29"/>
  <c r="E32" i="29"/>
  <c r="D43" i="29"/>
  <c r="D49" i="29" s="1"/>
  <c r="D46" i="29"/>
  <c r="D45" i="29"/>
  <c r="D47" i="29"/>
  <c r="G9" i="35"/>
  <c r="G13" i="35"/>
  <c r="F55" i="35" l="1"/>
  <c r="F59" i="35" s="1"/>
  <c r="F26" i="35"/>
  <c r="F58" i="35"/>
  <c r="H7" i="35"/>
  <c r="F30" i="35"/>
  <c r="D40" i="34"/>
  <c r="F29" i="35"/>
  <c r="F27" i="35"/>
  <c r="D37" i="34"/>
  <c r="D39" i="34"/>
  <c r="G39" i="34" s="1"/>
  <c r="G37" i="34" l="1"/>
  <c r="D41" i="34" l="1"/>
</calcChain>
</file>

<file path=xl/sharedStrings.xml><?xml version="1.0" encoding="utf-8"?>
<sst xmlns="http://schemas.openxmlformats.org/spreadsheetml/2006/main" count="186" uniqueCount="124">
  <si>
    <t>AÑO</t>
  </si>
  <si>
    <t>TM</t>
  </si>
  <si>
    <t>VAR %</t>
  </si>
  <si>
    <t>Destino de cosecha acuícola</t>
  </si>
  <si>
    <t>%</t>
  </si>
  <si>
    <t>Congelado</t>
  </si>
  <si>
    <t>Fresco</t>
  </si>
  <si>
    <t>TOTAL</t>
  </si>
  <si>
    <t>Regiones</t>
  </si>
  <si>
    <t>PARTICIPACION</t>
  </si>
  <si>
    <t>Exportación</t>
  </si>
  <si>
    <t xml:space="preserve"> </t>
  </si>
  <si>
    <t>Venta interna</t>
  </si>
  <si>
    <t xml:space="preserve"> US $ FOB</t>
  </si>
  <si>
    <t>TMB</t>
  </si>
  <si>
    <t>Miles TMB</t>
  </si>
  <si>
    <t>PAÍS</t>
  </si>
  <si>
    <t>Otros</t>
  </si>
  <si>
    <t>Exportacion acuícola nacional</t>
  </si>
  <si>
    <t>Valor</t>
  </si>
  <si>
    <t>MILLONES USD-FOB</t>
  </si>
  <si>
    <t>Ene-Nov 2019</t>
  </si>
  <si>
    <t>Ene-Nov 2020*</t>
  </si>
  <si>
    <t>VOLUMEN</t>
  </si>
  <si>
    <t>Participación de exportaciones , según país de destino, 2020 (ene-nov)</t>
  </si>
  <si>
    <t>AÑO 2020</t>
  </si>
  <si>
    <t>PAIS</t>
  </si>
  <si>
    <t>ESTADOS UNIDOS</t>
  </si>
  <si>
    <t>FRANCIA</t>
  </si>
  <si>
    <t>ESPAÑA</t>
  </si>
  <si>
    <t>CANADA</t>
  </si>
  <si>
    <t>ITALIA</t>
  </si>
  <si>
    <t>Precio de Exportación</t>
  </si>
  <si>
    <t>US$/TM</t>
  </si>
  <si>
    <t>2020*
( Ene- Nov)</t>
  </si>
  <si>
    <t>enero a noviembre 2020</t>
  </si>
  <si>
    <t>Ucrania</t>
  </si>
  <si>
    <t>Paises Bajos</t>
  </si>
  <si>
    <t>Taiwan</t>
  </si>
  <si>
    <t>Brasil</t>
  </si>
  <si>
    <t>Canada</t>
  </si>
  <si>
    <t>Rusia</t>
  </si>
  <si>
    <t>Francia</t>
  </si>
  <si>
    <t>Estados Unidos</t>
  </si>
  <si>
    <t>Corea del Sur</t>
  </si>
  <si>
    <t>Chile</t>
  </si>
  <si>
    <t>Nueva Zelanda</t>
  </si>
  <si>
    <t>Reino Unido</t>
  </si>
  <si>
    <t>Italia</t>
  </si>
  <si>
    <t>Alemania</t>
  </si>
  <si>
    <t xml:space="preserve">   </t>
  </si>
  <si>
    <t>Principales zona de cultivo</t>
  </si>
  <si>
    <t>PARTICIPACIÓN</t>
  </si>
  <si>
    <t>Principales zonas de producción</t>
  </si>
  <si>
    <t>Principal presentación</t>
  </si>
  <si>
    <t>Empresas productoras</t>
  </si>
  <si>
    <t>REGIÓN</t>
  </si>
  <si>
    <t>Part. %</t>
  </si>
  <si>
    <t>Presentación</t>
  </si>
  <si>
    <t>Ficha 3</t>
  </si>
  <si>
    <t>VARIAS ACUICOLAS</t>
  </si>
  <si>
    <t>Empresas</t>
  </si>
  <si>
    <t>Var. %</t>
  </si>
  <si>
    <t>Volumen</t>
  </si>
  <si>
    <t>Mill. US$-FOB</t>
  </si>
  <si>
    <t>ÁNCASH</t>
  </si>
  <si>
    <t>UTILIZACIÓN</t>
  </si>
  <si>
    <t>CHINA</t>
  </si>
  <si>
    <t xml:space="preserve"> Región </t>
  </si>
  <si>
    <t>Total</t>
  </si>
  <si>
    <t>CONCHA DE ABANICO</t>
  </si>
  <si>
    <t>Cosecha acuícola de concha de abanico</t>
  </si>
  <si>
    <t>Producción de concha de abanico</t>
  </si>
  <si>
    <t>PIURA</t>
  </si>
  <si>
    <t>ICA</t>
  </si>
  <si>
    <t>ANCASH</t>
  </si>
  <si>
    <t>TALLO; TALLO/CORAL; MEDIA VALVA</t>
  </si>
  <si>
    <t>MEDIA VALVA</t>
  </si>
  <si>
    <t>TALLO CORAL</t>
  </si>
  <si>
    <t>Roe On, Roe Off</t>
  </si>
  <si>
    <t>tallo/coral, tallo/solo, broken y media valva</t>
  </si>
  <si>
    <t>ROE ON</t>
  </si>
  <si>
    <t>ROE OFF</t>
  </si>
  <si>
    <t>TALLO SOLO</t>
  </si>
  <si>
    <t>Rehidratado</t>
  </si>
  <si>
    <t>Re / Hidratado</t>
  </si>
  <si>
    <t>BROKEN / CORAL</t>
  </si>
  <si>
    <t>BROKEN</t>
  </si>
  <si>
    <t>ACUACULTURA Y PESCA S.A.C</t>
  </si>
  <si>
    <t>NEMO CORPORATION S.A.C.</t>
  </si>
  <si>
    <t>AQUACULTIVOS DEL PACIFICO S.A.C.</t>
  </si>
  <si>
    <t>SCALLOPS PERU S.A.C.</t>
  </si>
  <si>
    <t>CULTIVOS CASMA S.A.C.</t>
  </si>
  <si>
    <t>PREMIUM FISH S.A.C.</t>
  </si>
  <si>
    <t>MARICULTURA DEL NORTE SAC</t>
  </si>
  <si>
    <t>CHILE</t>
  </si>
  <si>
    <t>DINAMARCA</t>
  </si>
  <si>
    <t>ALEMANIA</t>
  </si>
  <si>
    <t>NUEVA ZELANDA</t>
  </si>
  <si>
    <t>LITUANIA</t>
  </si>
  <si>
    <t>REINO UNIDO</t>
  </si>
  <si>
    <t>JAPON</t>
  </si>
  <si>
    <t>BÉLGICA</t>
  </si>
  <si>
    <t>BRASIL</t>
  </si>
  <si>
    <t>ISRAEL</t>
  </si>
  <si>
    <t>MEXICO</t>
  </si>
  <si>
    <t>SINGAPUR</t>
  </si>
  <si>
    <t>COREA (SUR), REPUBLICA DE</t>
  </si>
  <si>
    <t>PAÍSES BAJOS</t>
  </si>
  <si>
    <t>Part.%</t>
  </si>
  <si>
    <t>EXPORTACIONES DEL RECURSO CONCHA DE ABANICO                T.M.</t>
  </si>
  <si>
    <t>CALLAO</t>
  </si>
  <si>
    <t>Participación de exportaciones (T.M.), según país de destino</t>
  </si>
  <si>
    <t>Participación de exportaciones (US$FOB), según país de destino</t>
  </si>
  <si>
    <t>PORTUGAL</t>
  </si>
  <si>
    <t>EGIPTO</t>
  </si>
  <si>
    <t>CANADÁ</t>
  </si>
  <si>
    <t>INDIA</t>
  </si>
  <si>
    <t>2025 (ene-nov)</t>
  </si>
  <si>
    <t>BELGICA</t>
  </si>
  <si>
    <t xml:space="preserve">    Año 2025</t>
  </si>
  <si>
    <t>2025*</t>
  </si>
  <si>
    <t>Año 2025</t>
  </si>
  <si>
    <t>PAISES BAJOS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</si>
</sst>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-* #,##0_-;\-* #,##0_-;_-* &quot;-&quot;??_-;_-@_-"/>
    <numFmt numFmtId="167" formatCode="0.0%"/>
    <numFmt numFmtId="168" formatCode="_-* #,##0.0_-;\-* #,##0.0_-;_-* &quot;-&quot;??_-;_-@_-"/>
    <numFmt numFmtId="169" formatCode="#,##0.0000_ ;[Red]\-#,##0.0000\ "/>
    <numFmt numFmtId="170" formatCode="#,##0_ ;\-#,##0\ "/>
    <numFmt numFmtId="171" formatCode="#,##0.00000"/>
    <numFmt numFmtId="172" formatCode="#,##0.0_ ;[Red]\-#,##0.0\ "/>
    <numFmt numFmtId="173" formatCode="#,##0_ ;[Red]\-#,##0\ "/>
    <numFmt numFmtId="174" formatCode="#,##0.0"/>
    <numFmt numFmtId="175" formatCode="\+0.0%;[Red]\-0.0%"/>
    <numFmt numFmtId="176" formatCode="#,##0.000_ ;[Red]\-#,##0.000\ "/>
    <numFmt numFmtId="177" formatCode="#,##0.0000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sz val="11"/>
      <name val="Calibri"/>
      <family val="2"/>
      <scheme val="minor"/>
    </font>
    <font>
      <sz val="11"/>
      <name val="Calibri Light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 Light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color theme="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 Light"/>
      <family val="2"/>
    </font>
    <font>
      <b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2" applyFont="1"/>
    <xf numFmtId="0" fontId="6" fillId="0" borderId="0" xfId="2" applyFont="1"/>
    <xf numFmtId="3" fontId="7" fillId="0" borderId="0" xfId="2" applyNumberFormat="1" applyFont="1"/>
    <xf numFmtId="3" fontId="7" fillId="0" borderId="0" xfId="2" applyNumberFormat="1" applyFont="1" applyAlignment="1">
      <alignment horizontal="right"/>
    </xf>
    <xf numFmtId="0" fontId="12" fillId="0" borderId="0" xfId="0" applyFont="1"/>
    <xf numFmtId="1" fontId="4" fillId="2" borderId="2" xfId="2" applyNumberFormat="1" applyFont="1" applyFill="1" applyBorder="1" applyAlignment="1">
      <alignment horizontal="center" vertical="center"/>
    </xf>
    <xf numFmtId="166" fontId="0" fillId="0" borderId="2" xfId="1" applyNumberFormat="1" applyFont="1" applyBorder="1"/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horizontal="center"/>
    </xf>
    <xf numFmtId="164" fontId="9" fillId="2" borderId="2" xfId="7" applyFont="1" applyFill="1" applyBorder="1" applyAlignment="1">
      <alignment horizontal="center" vertical="center" wrapText="1"/>
    </xf>
    <xf numFmtId="49" fontId="9" fillId="2" borderId="2" xfId="7" applyNumberFormat="1" applyFont="1" applyFill="1" applyBorder="1" applyAlignment="1">
      <alignment horizontal="center" vertical="center" wrapText="1"/>
    </xf>
    <xf numFmtId="166" fontId="0" fillId="0" borderId="2" xfId="1" applyNumberFormat="1" applyFont="1" applyBorder="1" applyAlignment="1">
      <alignment vertical="center"/>
    </xf>
    <xf numFmtId="166" fontId="0" fillId="0" borderId="2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2" xfId="2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166" fontId="7" fillId="2" borderId="2" xfId="1" applyNumberFormat="1" applyFont="1" applyFill="1" applyBorder="1" applyAlignment="1">
      <alignment horizontal="center"/>
    </xf>
    <xf numFmtId="9" fontId="0" fillId="0" borderId="2" xfId="9" applyFont="1" applyBorder="1" applyAlignment="1">
      <alignment horizontal="center"/>
    </xf>
    <xf numFmtId="9" fontId="11" fillId="0" borderId="2" xfId="9" applyFont="1" applyBorder="1" applyAlignment="1">
      <alignment horizontal="center"/>
    </xf>
    <xf numFmtId="1" fontId="4" fillId="2" borderId="1" xfId="2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/>
    <xf numFmtId="167" fontId="0" fillId="0" borderId="2" xfId="9" applyNumberFormat="1" applyFont="1" applyBorder="1" applyAlignment="1">
      <alignment horizontal="center"/>
    </xf>
    <xf numFmtId="1" fontId="4" fillId="2" borderId="0" xfId="2" applyNumberFormat="1" applyFont="1" applyFill="1" applyAlignment="1">
      <alignment horizontal="center" vertical="center"/>
    </xf>
    <xf numFmtId="166" fontId="0" fillId="2" borderId="0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0" borderId="0" xfId="2" applyFont="1"/>
    <xf numFmtId="17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166" fontId="0" fillId="0" borderId="0" xfId="1" applyNumberFormat="1" applyFont="1"/>
    <xf numFmtId="0" fontId="14" fillId="3" borderId="2" xfId="0" applyFont="1" applyFill="1" applyBorder="1" applyAlignment="1">
      <alignment horizontal="center"/>
    </xf>
    <xf numFmtId="166" fontId="14" fillId="3" borderId="2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166" fontId="0" fillId="0" borderId="0" xfId="0" applyNumberFormat="1"/>
    <xf numFmtId="9" fontId="0" fillId="0" borderId="0" xfId="9" applyFont="1"/>
    <xf numFmtId="0" fontId="11" fillId="0" borderId="0" xfId="0" applyFont="1"/>
    <xf numFmtId="0" fontId="5" fillId="0" borderId="0" xfId="0" applyFont="1" applyAlignment="1">
      <alignment horizontal="left" vertical="center" readingOrder="1"/>
    </xf>
    <xf numFmtId="0" fontId="4" fillId="2" borderId="2" xfId="2" applyFont="1" applyFill="1" applyBorder="1" applyAlignment="1">
      <alignment horizontal="center"/>
    </xf>
    <xf numFmtId="166" fontId="5" fillId="2" borderId="2" xfId="1" applyNumberFormat="1" applyFont="1" applyFill="1" applyBorder="1" applyAlignment="1">
      <alignment horizontal="center"/>
    </xf>
    <xf numFmtId="0" fontId="16" fillId="0" borderId="0" xfId="0" applyFont="1"/>
    <xf numFmtId="166" fontId="0" fillId="0" borderId="0" xfId="1" applyNumberFormat="1" applyFont="1" applyBorder="1"/>
    <xf numFmtId="9" fontId="0" fillId="0" borderId="0" xfId="9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8" fontId="0" fillId="0" borderId="0" xfId="1" applyNumberFormat="1" applyFont="1"/>
    <xf numFmtId="43" fontId="14" fillId="3" borderId="2" xfId="0" applyNumberFormat="1" applyFont="1" applyFill="1" applyBorder="1" applyAlignment="1">
      <alignment horizontal="center"/>
    </xf>
    <xf numFmtId="0" fontId="3" fillId="2" borderId="2" xfId="2" applyFont="1" applyFill="1" applyBorder="1" applyAlignment="1">
      <alignment horizontal="left"/>
    </xf>
    <xf numFmtId="0" fontId="19" fillId="0" borderId="0" xfId="0" applyFont="1" applyAlignment="1">
      <alignment horizontal="center" vertical="center"/>
    </xf>
    <xf numFmtId="166" fontId="7" fillId="2" borderId="5" xfId="1" applyNumberFormat="1" applyFont="1" applyFill="1" applyBorder="1" applyAlignment="1">
      <alignment horizontal="center"/>
    </xf>
    <xf numFmtId="0" fontId="3" fillId="2" borderId="3" xfId="2" applyFont="1" applyFill="1" applyBorder="1" applyAlignment="1">
      <alignment horizontal="left"/>
    </xf>
    <xf numFmtId="166" fontId="1" fillId="2" borderId="5" xfId="1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left"/>
    </xf>
    <xf numFmtId="0" fontId="0" fillId="4" borderId="0" xfId="0" applyFill="1" applyAlignment="1">
      <alignment vertical="center"/>
    </xf>
    <xf numFmtId="168" fontId="20" fillId="0" borderId="2" xfId="1" applyNumberFormat="1" applyFont="1" applyBorder="1" applyAlignment="1">
      <alignment vertical="center"/>
    </xf>
    <xf numFmtId="168" fontId="21" fillId="3" borderId="2" xfId="0" applyNumberFormat="1" applyFont="1" applyFill="1" applyBorder="1" applyAlignment="1">
      <alignment horizontal="center" vertical="center"/>
    </xf>
    <xf numFmtId="168" fontId="22" fillId="0" borderId="2" xfId="1" applyNumberFormat="1" applyFont="1" applyBorder="1" applyAlignment="1">
      <alignment horizontal="center" vertical="center"/>
    </xf>
    <xf numFmtId="167" fontId="20" fillId="0" borderId="2" xfId="9" applyNumberFormat="1" applyFont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0" borderId="2" xfId="0" applyFont="1" applyBorder="1" applyAlignment="1">
      <alignment horizontal="center"/>
    </xf>
    <xf numFmtId="166" fontId="20" fillId="0" borderId="2" xfId="1" applyNumberFormat="1" applyFont="1" applyBorder="1"/>
    <xf numFmtId="166" fontId="20" fillId="0" borderId="2" xfId="1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1" fontId="4" fillId="2" borderId="7" xfId="2" applyNumberFormat="1" applyFont="1" applyFill="1" applyBorder="1" applyAlignment="1">
      <alignment horizontal="center" vertical="center"/>
    </xf>
    <xf numFmtId="9" fontId="11" fillId="0" borderId="0" xfId="9" applyFont="1" applyAlignment="1">
      <alignment horizontal="center" vertical="center"/>
    </xf>
    <xf numFmtId="9" fontId="0" fillId="0" borderId="0" xfId="9" applyFont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3" fontId="29" fillId="0" borderId="0" xfId="0" applyNumberFormat="1" applyFont="1" applyAlignment="1">
      <alignment vertical="center"/>
    </xf>
    <xf numFmtId="169" fontId="29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0" fillId="0" borderId="0" xfId="0" applyNumberFormat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left" vertical="center"/>
    </xf>
    <xf numFmtId="3" fontId="7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6" borderId="2" xfId="2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26" fillId="0" borderId="0" xfId="0" applyFont="1" applyAlignment="1">
      <alignment horizontal="left" vertical="center"/>
    </xf>
    <xf numFmtId="164" fontId="26" fillId="0" borderId="0" xfId="0" applyNumberFormat="1" applyFont="1" applyAlignment="1">
      <alignment vertical="center"/>
    </xf>
    <xf numFmtId="167" fontId="26" fillId="0" borderId="0" xfId="0" applyNumberFormat="1" applyFont="1" applyAlignment="1">
      <alignment horizontal="center" vertical="center"/>
    </xf>
    <xf numFmtId="0" fontId="4" fillId="0" borderId="0" xfId="2" applyFont="1" applyAlignment="1">
      <alignment vertical="center"/>
    </xf>
    <xf numFmtId="0" fontId="25" fillId="5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left" vertical="center"/>
    </xf>
    <xf numFmtId="3" fontId="0" fillId="0" borderId="2" xfId="1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3" fontId="20" fillId="0" borderId="2" xfId="1" applyNumberFormat="1" applyFont="1" applyBorder="1" applyAlignment="1">
      <alignment horizontal="center" vertical="center"/>
    </xf>
    <xf numFmtId="3" fontId="21" fillId="3" borderId="2" xfId="1" applyNumberFormat="1" applyFont="1" applyFill="1" applyBorder="1" applyAlignment="1">
      <alignment horizontal="center" vertical="center"/>
    </xf>
    <xf numFmtId="3" fontId="3" fillId="2" borderId="2" xfId="1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67" fontId="20" fillId="0" borderId="2" xfId="9" applyNumberFormat="1" applyFont="1" applyBorder="1" applyAlignment="1">
      <alignment horizontal="center" vertical="center"/>
    </xf>
    <xf numFmtId="3" fontId="3" fillId="2" borderId="2" xfId="2" applyNumberFormat="1" applyFont="1" applyFill="1" applyBorder="1" applyAlignment="1">
      <alignment horizontal="center" vertical="center"/>
    </xf>
    <xf numFmtId="3" fontId="30" fillId="2" borderId="2" xfId="1" applyNumberFormat="1" applyFont="1" applyFill="1" applyBorder="1" applyAlignment="1">
      <alignment horizontal="center" vertical="center"/>
    </xf>
    <xf numFmtId="3" fontId="21" fillId="3" borderId="3" xfId="1" applyNumberFormat="1" applyFont="1" applyFill="1" applyBorder="1" applyAlignment="1">
      <alignment horizontal="center" vertical="center"/>
    </xf>
    <xf numFmtId="3" fontId="30" fillId="0" borderId="2" xfId="0" applyNumberFormat="1" applyFont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3" fontId="30" fillId="0" borderId="2" xfId="1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7" fillId="7" borderId="8" xfId="0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9" fontId="20" fillId="0" borderId="0" xfId="0" applyNumberFormat="1" applyFont="1" applyAlignment="1">
      <alignment vertical="center"/>
    </xf>
    <xf numFmtId="0" fontId="17" fillId="7" borderId="8" xfId="0" applyFont="1" applyFill="1" applyBorder="1" applyAlignment="1">
      <alignment horizontal="center" vertical="center"/>
    </xf>
    <xf numFmtId="3" fontId="17" fillId="7" borderId="8" xfId="0" applyNumberFormat="1" applyFont="1" applyFill="1" applyBorder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0" fontId="20" fillId="0" borderId="9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right" vertical="center"/>
    </xf>
    <xf numFmtId="9" fontId="20" fillId="0" borderId="9" xfId="0" applyNumberFormat="1" applyFont="1" applyBorder="1" applyAlignment="1">
      <alignment vertical="center"/>
    </xf>
    <xf numFmtId="164" fontId="26" fillId="8" borderId="0" xfId="0" applyNumberFormat="1" applyFont="1" applyFill="1" applyAlignment="1">
      <alignment vertical="center"/>
    </xf>
    <xf numFmtId="167" fontId="26" fillId="8" borderId="0" xfId="0" applyNumberFormat="1" applyFont="1" applyFill="1" applyAlignment="1">
      <alignment horizontal="center" vertical="center"/>
    </xf>
    <xf numFmtId="0" fontId="0" fillId="8" borderId="0" xfId="0" applyFill="1" applyAlignment="1">
      <alignment vertical="center"/>
    </xf>
    <xf numFmtId="167" fontId="20" fillId="0" borderId="0" xfId="0" applyNumberFormat="1" applyFont="1" applyAlignment="1">
      <alignment horizontal="center" vertical="center"/>
    </xf>
    <xf numFmtId="3" fontId="20" fillId="0" borderId="9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" fontId="28" fillId="2" borderId="2" xfId="2" applyNumberFormat="1" applyFont="1" applyFill="1" applyBorder="1" applyAlignment="1">
      <alignment horizontal="center" vertical="center"/>
    </xf>
    <xf numFmtId="3" fontId="28" fillId="2" borderId="6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71" fontId="0" fillId="0" borderId="0" xfId="0" applyNumberFormat="1" applyAlignment="1">
      <alignment vertical="center"/>
    </xf>
    <xf numFmtId="9" fontId="0" fillId="0" borderId="0" xfId="9" applyFont="1" applyFill="1" applyBorder="1" applyAlignment="1">
      <alignment horizontal="center" vertical="center"/>
    </xf>
    <xf numFmtId="9" fontId="0" fillId="0" borderId="0" xfId="9" applyFont="1" applyFill="1" applyBorder="1" applyAlignment="1">
      <alignment horizontal="left" vertical="center"/>
    </xf>
    <xf numFmtId="43" fontId="0" fillId="0" borderId="2" xfId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10" fontId="0" fillId="0" borderId="0" xfId="9" applyNumberFormat="1" applyFont="1" applyAlignment="1">
      <alignment vertical="center"/>
    </xf>
    <xf numFmtId="0" fontId="18" fillId="0" borderId="0" xfId="0" applyFont="1" applyAlignment="1">
      <alignment vertical="center"/>
    </xf>
    <xf numFmtId="9" fontId="0" fillId="0" borderId="0" xfId="9" applyFont="1" applyAlignment="1">
      <alignment vertical="center"/>
    </xf>
    <xf numFmtId="9" fontId="11" fillId="0" borderId="0" xfId="9" applyFont="1" applyAlignment="1">
      <alignment vertical="center"/>
    </xf>
    <xf numFmtId="0" fontId="22" fillId="0" borderId="0" xfId="0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9" fontId="0" fillId="0" borderId="0" xfId="0" applyNumberFormat="1" applyAlignment="1">
      <alignment vertical="center"/>
    </xf>
    <xf numFmtId="171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9" fontId="0" fillId="0" borderId="9" xfId="0" applyNumberFormat="1" applyBorder="1" applyAlignment="1">
      <alignment vertical="center"/>
    </xf>
    <xf numFmtId="0" fontId="4" fillId="6" borderId="6" xfId="2" applyFont="1" applyFill="1" applyBorder="1" applyAlignment="1">
      <alignment horizontal="center" vertical="center"/>
    </xf>
    <xf numFmtId="0" fontId="23" fillId="4" borderId="0" xfId="0" applyFont="1" applyFill="1" applyAlignment="1">
      <alignment vertical="center"/>
    </xf>
    <xf numFmtId="3" fontId="4" fillId="6" borderId="2" xfId="2" applyNumberFormat="1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3" fontId="34" fillId="6" borderId="2" xfId="2" applyNumberFormat="1" applyFont="1" applyFill="1" applyBorder="1" applyAlignment="1">
      <alignment horizontal="center" vertical="center"/>
    </xf>
    <xf numFmtId="167" fontId="34" fillId="6" borderId="2" xfId="9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3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0" fontId="17" fillId="6" borderId="2" xfId="0" applyFont="1" applyFill="1" applyBorder="1" applyAlignment="1">
      <alignment vertical="center"/>
    </xf>
    <xf numFmtId="0" fontId="17" fillId="0" borderId="2" xfId="0" applyFont="1" applyBorder="1" applyAlignment="1">
      <alignment vertical="center"/>
    </xf>
    <xf numFmtId="170" fontId="20" fillId="0" borderId="2" xfId="1" applyNumberFormat="1" applyFont="1" applyBorder="1" applyAlignment="1">
      <alignment horizontal="center" vertical="center"/>
    </xf>
    <xf numFmtId="0" fontId="20" fillId="6" borderId="2" xfId="0" applyFont="1" applyFill="1" applyBorder="1" applyAlignment="1">
      <alignment vertical="center"/>
    </xf>
    <xf numFmtId="170" fontId="20" fillId="6" borderId="2" xfId="0" applyNumberFormat="1" applyFont="1" applyFill="1" applyBorder="1" applyAlignment="1">
      <alignment horizontal="center" vertical="center"/>
    </xf>
    <xf numFmtId="172" fontId="20" fillId="0" borderId="0" xfId="0" applyNumberFormat="1" applyFont="1" applyAlignment="1">
      <alignment vertical="center"/>
    </xf>
    <xf numFmtId="173" fontId="20" fillId="0" borderId="0" xfId="0" applyNumberFormat="1" applyFont="1" applyAlignment="1">
      <alignment vertical="center"/>
    </xf>
    <xf numFmtId="172" fontId="20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74" fontId="0" fillId="0" borderId="0" xfId="0" applyNumberFormat="1" applyAlignment="1">
      <alignment vertical="center"/>
    </xf>
    <xf numFmtId="3" fontId="4" fillId="6" borderId="6" xfId="2" applyNumberFormat="1" applyFont="1" applyFill="1" applyBorder="1" applyAlignment="1">
      <alignment horizontal="right" vertical="center"/>
    </xf>
    <xf numFmtId="0" fontId="36" fillId="0" borderId="9" xfId="0" applyFont="1" applyBorder="1" applyAlignment="1">
      <alignment horizontal="center" vertical="center" wrapText="1" readingOrder="1"/>
    </xf>
    <xf numFmtId="0" fontId="35" fillId="0" borderId="0" xfId="0" applyFont="1" applyAlignment="1">
      <alignment horizontal="left" vertical="center" wrapText="1" readingOrder="1"/>
    </xf>
    <xf numFmtId="0" fontId="36" fillId="0" borderId="11" xfId="0" applyFont="1" applyBorder="1" applyAlignment="1">
      <alignment horizontal="center" vertical="center" wrapText="1" readingOrder="1"/>
    </xf>
    <xf numFmtId="9" fontId="36" fillId="0" borderId="11" xfId="0" applyNumberFormat="1" applyFont="1" applyBorder="1" applyAlignment="1">
      <alignment horizontal="center" vertical="center" wrapText="1" readingOrder="1"/>
    </xf>
    <xf numFmtId="9" fontId="35" fillId="0" borderId="0" xfId="0" applyNumberFormat="1" applyFont="1" applyAlignment="1">
      <alignment horizontal="center" vertical="center" wrapText="1" readingOrder="1"/>
    </xf>
    <xf numFmtId="0" fontId="33" fillId="9" borderId="0" xfId="0" applyFont="1" applyFill="1" applyAlignment="1">
      <alignment vertical="center"/>
    </xf>
    <xf numFmtId="175" fontId="37" fillId="0" borderId="2" xfId="9" applyNumberFormat="1" applyFont="1" applyBorder="1" applyAlignment="1">
      <alignment horizontal="center" vertical="center"/>
    </xf>
    <xf numFmtId="176" fontId="20" fillId="0" borderId="0" xfId="0" applyNumberFormat="1" applyFont="1" applyAlignment="1">
      <alignment horizontal="right" vertical="center"/>
    </xf>
    <xf numFmtId="169" fontId="20" fillId="0" borderId="0" xfId="0" applyNumberFormat="1" applyFont="1" applyAlignment="1">
      <alignment vertical="center"/>
    </xf>
    <xf numFmtId="166" fontId="39" fillId="0" borderId="0" xfId="1" applyNumberFormat="1" applyFont="1" applyFill="1" applyBorder="1" applyAlignment="1">
      <alignment vertical="center"/>
    </xf>
    <xf numFmtId="177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167" fontId="20" fillId="0" borderId="9" xfId="0" applyNumberFormat="1" applyFont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11" fillId="4" borderId="0" xfId="0" applyFont="1" applyFill="1" applyAlignment="1">
      <alignment vertical="center"/>
    </xf>
    <xf numFmtId="0" fontId="4" fillId="6" borderId="6" xfId="2" applyFont="1" applyFill="1" applyBorder="1" applyAlignment="1">
      <alignment horizontal="left" vertical="center"/>
    </xf>
    <xf numFmtId="3" fontId="40" fillId="4" borderId="0" xfId="2" applyNumberFormat="1" applyFont="1" applyFill="1" applyAlignment="1">
      <alignment vertical="center"/>
    </xf>
    <xf numFmtId="0" fontId="0" fillId="0" borderId="9" xfId="0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9" fontId="20" fillId="0" borderId="0" xfId="9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 readingOrder="1"/>
    </xf>
    <xf numFmtId="0" fontId="11" fillId="4" borderId="0" xfId="0" applyFont="1" applyFill="1" applyAlignment="1">
      <alignment horizontal="right" vertical="center"/>
    </xf>
    <xf numFmtId="0" fontId="4" fillId="2" borderId="0" xfId="2" applyFont="1" applyFill="1" applyAlignment="1">
      <alignment horizontal="center" vertical="center"/>
    </xf>
    <xf numFmtId="3" fontId="4" fillId="2" borderId="0" xfId="2" applyNumberFormat="1" applyFont="1" applyFill="1" applyAlignment="1">
      <alignment horizontal="right" vertical="center"/>
    </xf>
    <xf numFmtId="3" fontId="17" fillId="0" borderId="0" xfId="0" applyNumberFormat="1" applyFont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 readingOrder="1"/>
    </xf>
    <xf numFmtId="0" fontId="41" fillId="0" borderId="0" xfId="2" applyFont="1" applyAlignment="1">
      <alignment horizontal="center" vertical="center"/>
    </xf>
    <xf numFmtId="1" fontId="4" fillId="2" borderId="3" xfId="2" applyNumberFormat="1" applyFont="1" applyFill="1" applyBorder="1" applyAlignment="1">
      <alignment horizontal="center" vertical="center"/>
    </xf>
    <xf numFmtId="3" fontId="30" fillId="0" borderId="3" xfId="0" applyNumberFormat="1" applyFont="1" applyBorder="1" applyAlignment="1">
      <alignment horizontal="center" vertical="center"/>
    </xf>
    <xf numFmtId="17" fontId="17" fillId="0" borderId="12" xfId="0" applyNumberFormat="1" applyFont="1" applyBorder="1" applyAlignment="1">
      <alignment horizontal="center" vertical="center"/>
    </xf>
    <xf numFmtId="3" fontId="20" fillId="0" borderId="12" xfId="0" applyNumberFormat="1" applyFont="1" applyBorder="1" applyAlignment="1">
      <alignment horizontal="center" vertical="center"/>
    </xf>
    <xf numFmtId="175" fontId="37" fillId="0" borderId="12" xfId="9" applyNumberFormat="1" applyFont="1" applyBorder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17" fontId="31" fillId="0" borderId="0" xfId="0" applyNumberFormat="1" applyFont="1" applyAlignment="1">
      <alignment horizontal="center" vertical="center"/>
    </xf>
    <xf numFmtId="175" fontId="38" fillId="0" borderId="0" xfId="9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7" fontId="11" fillId="0" borderId="12" xfId="0" applyNumberFormat="1" applyFon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175" fontId="38" fillId="0" borderId="12" xfId="9" applyNumberFormat="1" applyFont="1" applyBorder="1" applyAlignment="1">
      <alignment horizontal="center" vertical="center"/>
    </xf>
    <xf numFmtId="1" fontId="4" fillId="2" borderId="12" xfId="2" applyNumberFormat="1" applyFont="1" applyFill="1" applyBorder="1" applyAlignment="1">
      <alignment horizontal="center" vertical="center"/>
    </xf>
    <xf numFmtId="3" fontId="1" fillId="0" borderId="12" xfId="1" applyNumberFormat="1" applyFont="1" applyFill="1" applyBorder="1" applyAlignment="1">
      <alignment horizontal="center" vertical="center"/>
    </xf>
    <xf numFmtId="3" fontId="0" fillId="0" borderId="12" xfId="1" applyNumberFormat="1" applyFont="1" applyFill="1" applyBorder="1" applyAlignment="1">
      <alignment horizontal="center" vertical="center"/>
    </xf>
    <xf numFmtId="3" fontId="0" fillId="0" borderId="2" xfId="1" applyNumberFormat="1" applyFont="1" applyBorder="1" applyAlignment="1">
      <alignment horizontal="right" vertical="center"/>
    </xf>
    <xf numFmtId="3" fontId="0" fillId="0" borderId="2" xfId="1" applyNumberFormat="1" applyFont="1" applyFill="1" applyBorder="1" applyAlignment="1">
      <alignment horizontal="right" vertical="center"/>
    </xf>
    <xf numFmtId="3" fontId="0" fillId="0" borderId="3" xfId="1" applyNumberFormat="1" applyFont="1" applyFill="1" applyBorder="1" applyAlignment="1">
      <alignment horizontal="right" vertical="center"/>
    </xf>
    <xf numFmtId="9" fontId="20" fillId="0" borderId="2" xfId="9" applyFont="1" applyBorder="1" applyAlignment="1">
      <alignment horizontal="center" vertical="center"/>
    </xf>
    <xf numFmtId="9" fontId="20" fillId="6" borderId="2" xfId="9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8" fillId="0" borderId="0" xfId="2" applyFont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</cellXfs>
  <cellStyles count="20">
    <cellStyle name="Millares" xfId="1" builtinId="3"/>
    <cellStyle name="Millares 2" xfId="3" xr:uid="{00000000-0005-0000-0000-000001000000}"/>
    <cellStyle name="Millares 2 2" xfId="14" xr:uid="{00000000-0005-0000-0000-000002000000}"/>
    <cellStyle name="Millares 2 3" xfId="17" xr:uid="{00000000-0005-0000-0000-000003000000}"/>
    <cellStyle name="Millares 2 4" xfId="19" xr:uid="{00000000-0005-0000-0000-000004000000}"/>
    <cellStyle name="Millares 2 5" xfId="11" xr:uid="{00000000-0005-0000-0000-000005000000}"/>
    <cellStyle name="Millares 3" xfId="5" xr:uid="{00000000-0005-0000-0000-000006000000}"/>
    <cellStyle name="Millares 3 2" xfId="15" xr:uid="{00000000-0005-0000-0000-000007000000}"/>
    <cellStyle name="Millares 3 3" xfId="12" xr:uid="{00000000-0005-0000-0000-000008000000}"/>
    <cellStyle name="Millares 4" xfId="7" xr:uid="{00000000-0005-0000-0000-000009000000}"/>
    <cellStyle name="Millares 5" xfId="13" xr:uid="{00000000-0005-0000-0000-00000A000000}"/>
    <cellStyle name="Millares 6" xfId="16" xr:uid="{00000000-0005-0000-0000-00000B000000}"/>
    <cellStyle name="Millares 7" xfId="18" xr:uid="{00000000-0005-0000-0000-00000C000000}"/>
    <cellStyle name="Millares 8" xfId="10" xr:uid="{00000000-0005-0000-0000-00000D000000}"/>
    <cellStyle name="Normal" xfId="0" builtinId="0"/>
    <cellStyle name="Normal 2" xfId="2" xr:uid="{00000000-0005-0000-0000-00000F000000}"/>
    <cellStyle name="Normal 3" xfId="6" xr:uid="{00000000-0005-0000-0000-000010000000}"/>
    <cellStyle name="Normal 4" xfId="8" xr:uid="{00000000-0005-0000-0000-000011000000}"/>
    <cellStyle name="Porcentaje" xfId="9" builtinId="5"/>
    <cellStyle name="Porcentaje 2" xfId="4" xr:uid="{00000000-0005-0000-0000-000013000000}"/>
  </cellStyles>
  <dxfs count="0"/>
  <tableStyles count="0" defaultTableStyle="TableStyleMedium2" defaultPivotStyle="PivotStyleMedium9"/>
  <colors>
    <mruColors>
      <color rgb="FF660066"/>
      <color rgb="FF3399FF"/>
      <color rgb="FF00AA48"/>
      <color rgb="FF5195D3"/>
      <color rgb="FFDEBDE1"/>
      <color rgb="FFFCE892"/>
      <color rgb="FF60A500"/>
      <color rgb="FFB686DA"/>
      <color rgb="FF0070C0"/>
      <color rgb="FF1D63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109"/>
        <c:holeSize val="50"/>
      </c:doughnutChart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49-4BC3-BD45-5AE6B8844E29}"/>
              </c:ext>
            </c:extLst>
          </c:dPt>
          <c:dPt>
            <c:idx val="7"/>
            <c:invertIfNegative val="0"/>
            <c:bubble3D val="0"/>
            <c:spPr>
              <a:solidFill>
                <a:srgbClr val="FCE89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49-4BC3-BD45-5AE6B8844E29}"/>
              </c:ext>
            </c:extLst>
          </c:dPt>
          <c:dPt>
            <c:idx val="8"/>
            <c:invertIfNegative val="0"/>
            <c:bubble3D val="0"/>
            <c:spPr>
              <a:solidFill>
                <a:srgbClr val="FCE89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49-4BC3-BD45-5AE6B8844E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EXPORTACIONES!$B$24:$B$32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7">
                  <c:v>Ene-Nov 2019</c:v>
                </c:pt>
                <c:pt idx="8">
                  <c:v> Ene-Nov 2020* </c:v>
                </c:pt>
              </c:strCache>
            </c:strRef>
          </c:cat>
          <c:val>
            <c:numRef>
              <c:f>EXPORTACIONES!$C$24:$C$32</c:f>
              <c:numCache>
                <c:formatCode>_-* #,##0_-;\-* #,##0_-;_-* "-"??_-;_-@_-</c:formatCode>
                <c:ptCount val="9"/>
                <c:pt idx="0">
                  <c:v>13569.833064</c:v>
                </c:pt>
                <c:pt idx="1">
                  <c:v>7346.1839360000004</c:v>
                </c:pt>
                <c:pt idx="2">
                  <c:v>5132.5768879999996</c:v>
                </c:pt>
                <c:pt idx="3">
                  <c:v>3841.6992289999998</c:v>
                </c:pt>
                <c:pt idx="4">
                  <c:v>7270.9418770000011</c:v>
                </c:pt>
                <c:pt idx="5">
                  <c:v>11341.888414999999</c:v>
                </c:pt>
                <c:pt idx="7">
                  <c:v>9922.036946000002</c:v>
                </c:pt>
                <c:pt idx="8">
                  <c:v>9327.8721280000009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49-4BC3-BD45-5AE6B8844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-27"/>
        <c:axId val="207688720"/>
        <c:axId val="207692248"/>
      </c:barChart>
      <c:catAx>
        <c:axId val="20768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7692248"/>
        <c:crosses val="autoZero"/>
        <c:auto val="1"/>
        <c:lblAlgn val="ctr"/>
        <c:lblOffset val="100"/>
        <c:noMultiLvlLbl val="0"/>
      </c:catAx>
      <c:valAx>
        <c:axId val="207692248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20768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C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36-44F9-84E1-00983FE0C588}"/>
              </c:ext>
            </c:extLst>
          </c:dPt>
          <c:dPt>
            <c:idx val="1"/>
            <c:bubble3D val="0"/>
            <c:spPr>
              <a:solidFill>
                <a:schemeClr val="accent6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36-44F9-84E1-00983FE0C588}"/>
              </c:ext>
            </c:extLst>
          </c:dPt>
          <c:dPt>
            <c:idx val="2"/>
            <c:bubble3D val="0"/>
            <c:spPr>
              <a:solidFill>
                <a:schemeClr val="accent6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36-44F9-84E1-00983FE0C588}"/>
              </c:ext>
            </c:extLst>
          </c:dPt>
          <c:dPt>
            <c:idx val="3"/>
            <c:bubble3D val="0"/>
            <c:spPr>
              <a:solidFill>
                <a:schemeClr val="accent6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36-44F9-84E1-00983FE0C588}"/>
              </c:ext>
            </c:extLst>
          </c:dPt>
          <c:dPt>
            <c:idx val="4"/>
            <c:bubble3D val="0"/>
            <c:spPr>
              <a:solidFill>
                <a:schemeClr val="accent6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36-44F9-84E1-00983FE0C588}"/>
              </c:ext>
            </c:extLst>
          </c:dPt>
          <c:dPt>
            <c:idx val="5"/>
            <c:bubble3D val="0"/>
            <c:spPr>
              <a:solidFill>
                <a:schemeClr val="accent6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36-44F9-84E1-00983FE0C588}"/>
              </c:ext>
            </c:extLst>
          </c:dPt>
          <c:dPt>
            <c:idx val="6"/>
            <c:bubble3D val="0"/>
            <c:spPr>
              <a:solidFill>
                <a:schemeClr val="accent6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DEC-431B-AE6D-AA3DFBFC2962}"/>
              </c:ext>
            </c:extLst>
          </c:dPt>
          <c:dPt>
            <c:idx val="7"/>
            <c:bubble3D val="0"/>
            <c:spPr>
              <a:solidFill>
                <a:schemeClr val="accent6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724-4110-A3B4-1720018F79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EXPORTACIONES!$B$43:$B$48</c:f>
              <c:strCache>
                <c:ptCount val="6"/>
                <c:pt idx="0">
                  <c:v>ESTADOS UNIDOS</c:v>
                </c:pt>
                <c:pt idx="1">
                  <c:v>FRANCIA</c:v>
                </c:pt>
                <c:pt idx="2">
                  <c:v>ESPAÑA</c:v>
                </c:pt>
                <c:pt idx="3">
                  <c:v>CANADA</c:v>
                </c:pt>
                <c:pt idx="4">
                  <c:v>ITALIA</c:v>
                </c:pt>
                <c:pt idx="5">
                  <c:v>Otros</c:v>
                </c:pt>
              </c:strCache>
            </c:strRef>
          </c:cat>
          <c:val>
            <c:numRef>
              <c:f>EXPORTACIONES!$C$43:$C$48</c:f>
              <c:numCache>
                <c:formatCode>_-* #,##0_-;\-* #,##0_-;_-* "-"??_-;_-@_-</c:formatCode>
                <c:ptCount val="6"/>
                <c:pt idx="0">
                  <c:v>3633.9089780000004</c:v>
                </c:pt>
                <c:pt idx="1">
                  <c:v>2456.3919999999998</c:v>
                </c:pt>
                <c:pt idx="2">
                  <c:v>1013.930322</c:v>
                </c:pt>
                <c:pt idx="3">
                  <c:v>653.89628899999991</c:v>
                </c:pt>
                <c:pt idx="4">
                  <c:v>332.63675899999998</c:v>
                </c:pt>
                <c:pt idx="5">
                  <c:v>1237.1077799999996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36-44F9-84E1-00983FE0C58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487844458759251"/>
          <c:y val="0.12715799820926135"/>
          <c:w val="0.29180333629166172"/>
          <c:h val="0.66667115993100423"/>
        </c:manualLayout>
      </c:layout>
      <c:overlay val="0"/>
      <c:spPr>
        <a:solidFill>
          <a:schemeClr val="lt1"/>
        </a:solidFill>
        <a:ln w="6350" cap="flat" cmpd="sng" algn="ctr">
          <a:noFill/>
          <a:prstDash val="sysDot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0316697877099301E-2"/>
          <c:y val="5.0925925925925923E-2"/>
          <c:w val="0.94007483017884741"/>
          <c:h val="0.8113716467259773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EXPORTACIONES!$B$60:$B$71</c:f>
              <c:strCach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2020*
( Ene- Nov)</c:v>
                </c:pt>
              </c:strCache>
            </c:strRef>
          </c:cat>
          <c:val>
            <c:numRef>
              <c:f>EXPORTACIONES!$C$60:$C$71</c:f>
              <c:numCache>
                <c:formatCode>_-* #,##0_-;\-* #,##0_-;_-* "-"??_-;_-@_-</c:formatCode>
                <c:ptCount val="12"/>
                <c:pt idx="0">
                  <c:v>5815.1283422459892</c:v>
                </c:pt>
                <c:pt idx="1">
                  <c:v>9662.0387775551098</c:v>
                </c:pt>
                <c:pt idx="2">
                  <c:v>11502.782335462727</c:v>
                </c:pt>
                <c:pt idx="3">
                  <c:v>11326.490516717147</c:v>
                </c:pt>
                <c:pt idx="4">
                  <c:v>9159.2964628199115</c:v>
                </c:pt>
                <c:pt idx="5">
                  <c:v>9219.983133169073</c:v>
                </c:pt>
                <c:pt idx="6">
                  <c:v>11023.454243114664</c:v>
                </c:pt>
                <c:pt idx="7">
                  <c:v>15060.754961261089</c:v>
                </c:pt>
                <c:pt idx="8">
                  <c:v>14059.281882944097</c:v>
                </c:pt>
                <c:pt idx="9">
                  <c:v>10182.553819361246</c:v>
                </c:pt>
                <c:pt idx="10">
                  <c:v>7792.0406449352276</c:v>
                </c:pt>
                <c:pt idx="11">
                  <c:v>6488.7137794605915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8-4202-9BDD-6AE1352D8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83040"/>
        <c:axId val="669483824"/>
      </c:lineChart>
      <c:catAx>
        <c:axId val="6694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9483824"/>
        <c:crosses val="autoZero"/>
        <c:auto val="1"/>
        <c:lblAlgn val="ctr"/>
        <c:lblOffset val="100"/>
        <c:noMultiLvlLbl val="0"/>
      </c:catAx>
      <c:valAx>
        <c:axId val="669483824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9483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4146562266944619"/>
          <c:y val="3.7800687285223365E-2"/>
          <c:w val="0.56987278158543786"/>
          <c:h val="0.924398625429553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34-49C5-A260-5C56BD01BF0A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534-49C5-A260-5C56BD01BF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EXPORTACIONES!$B$82:$B$95</c:f>
              <c:strCache>
                <c:ptCount val="14"/>
                <c:pt idx="0">
                  <c:v>Ucrania</c:v>
                </c:pt>
                <c:pt idx="1">
                  <c:v>Paises Bajos</c:v>
                </c:pt>
                <c:pt idx="2">
                  <c:v>Taiwan</c:v>
                </c:pt>
                <c:pt idx="3">
                  <c:v>Brasil</c:v>
                </c:pt>
                <c:pt idx="4">
                  <c:v>Canada</c:v>
                </c:pt>
                <c:pt idx="5">
                  <c:v>Rusia</c:v>
                </c:pt>
                <c:pt idx="6">
                  <c:v>Francia</c:v>
                </c:pt>
                <c:pt idx="7">
                  <c:v>Estados Unidos</c:v>
                </c:pt>
                <c:pt idx="8">
                  <c:v>Corea del Sur</c:v>
                </c:pt>
                <c:pt idx="9">
                  <c:v>Chile</c:v>
                </c:pt>
                <c:pt idx="10">
                  <c:v>Nueva Zelanda</c:v>
                </c:pt>
                <c:pt idx="11">
                  <c:v>Reino Unido</c:v>
                </c:pt>
                <c:pt idx="12">
                  <c:v>Italia</c:v>
                </c:pt>
                <c:pt idx="13">
                  <c:v>Alemania</c:v>
                </c:pt>
              </c:strCache>
            </c:strRef>
          </c:cat>
          <c:val>
            <c:numRef>
              <c:f>EXPORTACIONES!$C$82:$C$95</c:f>
              <c:numCache>
                <c:formatCode>_-* #,##0_-;\-* #,##0_-;_-* "-"??_-;_-@_-</c:formatCode>
                <c:ptCount val="14"/>
                <c:pt idx="0">
                  <c:v>9485.3444255374088</c:v>
                </c:pt>
                <c:pt idx="1">
                  <c:v>8104.1482517482518</c:v>
                </c:pt>
                <c:pt idx="2">
                  <c:v>7612.8582047946475</c:v>
                </c:pt>
                <c:pt idx="3">
                  <c:v>7213.3018504508391</c:v>
                </c:pt>
                <c:pt idx="4">
                  <c:v>7003.7089321973508</c:v>
                </c:pt>
                <c:pt idx="5">
                  <c:v>6713.8805970149251</c:v>
                </c:pt>
                <c:pt idx="6">
                  <c:v>6697.5467555666928</c:v>
                </c:pt>
                <c:pt idx="7">
                  <c:v>6570.6582552602677</c:v>
                </c:pt>
                <c:pt idx="8">
                  <c:v>6401.2401905829602</c:v>
                </c:pt>
                <c:pt idx="9">
                  <c:v>6377.7304457406708</c:v>
                </c:pt>
                <c:pt idx="10">
                  <c:v>6320.0777287534529</c:v>
                </c:pt>
                <c:pt idx="11">
                  <c:v>6283.1813176007863</c:v>
                </c:pt>
                <c:pt idx="12">
                  <c:v>5992.4391579344347</c:v>
                </c:pt>
                <c:pt idx="13">
                  <c:v>5857.788384679302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34-49C5-A260-5C56BD01BF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669486568"/>
        <c:axId val="669483432"/>
      </c:barChart>
      <c:catAx>
        <c:axId val="669486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s-PE"/>
          </a:p>
        </c:txPr>
        <c:crossAx val="669483432"/>
        <c:crosses val="autoZero"/>
        <c:auto val="1"/>
        <c:lblAlgn val="ctr"/>
        <c:lblOffset val="100"/>
        <c:noMultiLvlLbl val="0"/>
      </c:catAx>
      <c:valAx>
        <c:axId val="669483432"/>
        <c:scaling>
          <c:orientation val="minMax"/>
        </c:scaling>
        <c:delete val="1"/>
        <c:axPos val="t"/>
        <c:numFmt formatCode="_-* #,##0_-;\-* #,##0_-;_-* &quot;-&quot;??_-;_-@_-" sourceLinked="1"/>
        <c:majorTickMark val="none"/>
        <c:minorTickMark val="none"/>
        <c:tickLblPos val="nextTo"/>
        <c:crossAx val="6694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29933422594583E-3"/>
          <c:y val="2.2150431449327195E-2"/>
          <c:w val="0.9825723737547446"/>
          <c:h val="0.831061485022713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53975">
              <a:solidFill>
                <a:schemeClr val="accent1"/>
              </a:solidFill>
            </a:ln>
            <a:effectLst/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840-46FA-A03D-216B86404E89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5397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40-46FA-A03D-216B86404E89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53975"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40-46FA-A03D-216B86404E89}"/>
              </c:ext>
            </c:extLst>
          </c:dPt>
          <c:cat>
            <c:strRef>
              <c:f>COSECHA!$B$13:$B$19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COSECHA!$C$13:$C$19</c:f>
              <c:numCache>
                <c:formatCode>#,##0</c:formatCode>
                <c:ptCount val="7"/>
                <c:pt idx="0">
                  <c:v>53495.756242462841</c:v>
                </c:pt>
                <c:pt idx="1">
                  <c:v>47581.347105513021</c:v>
                </c:pt>
                <c:pt idx="2">
                  <c:v>54944.316850550975</c:v>
                </c:pt>
                <c:pt idx="3">
                  <c:v>26505.423623628769</c:v>
                </c:pt>
                <c:pt idx="4">
                  <c:v>15364.00935603295</c:v>
                </c:pt>
                <c:pt idx="5">
                  <c:v>42214.566224832437</c:v>
                </c:pt>
                <c:pt idx="6">
                  <c:v>37728.673617280263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40-46FA-A03D-216B86404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-27"/>
        <c:axId val="547118144"/>
        <c:axId val="205572184"/>
      </c:barChart>
      <c:lineChart>
        <c:grouping val="standard"/>
        <c:varyColors val="0"/>
        <c:ser>
          <c:idx val="1"/>
          <c:order val="1"/>
          <c:spPr>
            <a:ln w="1397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6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3970" cap="rnd">
                <a:solidFill>
                  <a:schemeClr val="tx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19A-4A68-AC47-2059DB411C6C}"/>
              </c:ext>
            </c:extLst>
          </c:dPt>
          <c:dLbls>
            <c:dLbl>
              <c:idx val="3"/>
              <c:layout>
                <c:manualLayout>
                  <c:x val="-4.8897004630937609E-2"/>
                  <c:y val="-9.40457649454894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7D-4D23-A051-E86B543BFBDC}"/>
                </c:ext>
              </c:extLst>
            </c:dLbl>
            <c:dLbl>
              <c:idx val="4"/>
              <c:layout>
                <c:manualLayout>
                  <c:x val="-5.8647155105700934E-2"/>
                  <c:y val="-8.8669423135457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7D-4D23-A051-E86B543BFB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COSECHA!$B$13:$B$19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COSECHA!$D$13:$D$19</c:f>
              <c:numCache>
                <c:formatCode>#,##0</c:formatCode>
                <c:ptCount val="7"/>
                <c:pt idx="0">
                  <c:v>53495.756242462841</c:v>
                </c:pt>
                <c:pt idx="1">
                  <c:v>47581.347105513021</c:v>
                </c:pt>
                <c:pt idx="2">
                  <c:v>54944.316850550975</c:v>
                </c:pt>
                <c:pt idx="3">
                  <c:v>26505.423623628769</c:v>
                </c:pt>
                <c:pt idx="4">
                  <c:v>15364.00935603295</c:v>
                </c:pt>
                <c:pt idx="5">
                  <c:v>42214.566224832437</c:v>
                </c:pt>
                <c:pt idx="6">
                  <c:v>37728.673617280263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840-46FA-A03D-216B86404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118144"/>
        <c:axId val="205572184"/>
      </c:lineChart>
      <c:catAx>
        <c:axId val="54711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572184"/>
        <c:crosses val="autoZero"/>
        <c:auto val="0"/>
        <c:lblAlgn val="ctr"/>
        <c:lblOffset val="100"/>
        <c:tickLblSkip val="1"/>
        <c:noMultiLvlLbl val="0"/>
      </c:catAx>
      <c:valAx>
        <c:axId val="2055721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71181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90981627296585"/>
          <c:y val="6.7085953878406712E-2"/>
          <c:w val="0.5514922834645668"/>
          <c:h val="0.86712623186252646"/>
        </c:manualLayout>
      </c:layout>
      <c:doughnutChart>
        <c:varyColors val="1"/>
        <c:ser>
          <c:idx val="0"/>
          <c:order val="0"/>
          <c:tx>
            <c:strRef>
              <c:f>COSECHA!$B$27</c:f>
              <c:strCache>
                <c:ptCount val="1"/>
                <c:pt idx="0">
                  <c:v>UTILIZACIÓN</c:v>
                </c:pt>
              </c:strCache>
            </c:strRef>
          </c:tx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rgbClr val="00AA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C4-435D-AE8C-E64163B68D8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C4-435D-AE8C-E64163B68D8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C4-435D-AE8C-E64163B68D84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CC4-435D-AE8C-E64163B68D84}"/>
              </c:ext>
            </c:extLst>
          </c:dPt>
          <c:dLbls>
            <c:dLbl>
              <c:idx val="0"/>
              <c:layout>
                <c:manualLayout>
                  <c:x val="0.17066687664041985"/>
                  <c:y val="-9.22428564353984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394645669291334"/>
                      <c:h val="0.30150976410967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CC4-435D-AE8C-E64163B68D84}"/>
                </c:ext>
              </c:extLst>
            </c:dLbl>
            <c:dLbl>
              <c:idx val="1"/>
              <c:layout>
                <c:manualLayout>
                  <c:x val="-0.14400000000000002"/>
                  <c:y val="0.1341719077568134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C4-435D-AE8C-E64163B68D8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COSECHA!$B$28:$B$29</c:f>
              <c:strCache>
                <c:ptCount val="2"/>
                <c:pt idx="0">
                  <c:v>Congelado</c:v>
                </c:pt>
                <c:pt idx="1">
                  <c:v>Fresco</c:v>
                </c:pt>
              </c:strCache>
            </c:strRef>
          </c:cat>
          <c:val>
            <c:numRef>
              <c:f>COSECHA!$C$28:$C$29</c:f>
              <c:numCache>
                <c:formatCode>#,##0_ ;\-#,##0\ </c:formatCode>
                <c:ptCount val="2"/>
                <c:pt idx="0">
                  <c:v>37263.130043206191</c:v>
                </c:pt>
                <c:pt idx="1">
                  <c:v>465.54357407407406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C4-435D-AE8C-E64163B68D8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34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 i="0" baseline="0">
                <a:solidFill>
                  <a:sysClr val="windowText" lastClr="000000"/>
                </a:solidFill>
                <a:effectLst/>
              </a:rPr>
              <a:t>Producción acuícola anual de concha de abanico, 2019-2025* </a:t>
            </a:r>
            <a:endParaRPr lang="es-PE" sz="1050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n-US" sz="1000" b="0" i="0" baseline="0">
                <a:effectLst/>
              </a:rPr>
              <a:t> (TMB)</a:t>
            </a:r>
            <a:endParaRPr lang="es-PE" sz="10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1.7200451069672072E-2"/>
          <c:y val="0.28332619078352905"/>
          <c:w val="0.9825723737547446"/>
          <c:h val="0.62671623424121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 w="53975">
              <a:noFill/>
            </a:ln>
            <a:effectLst/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76F-4880-BAF3-DF08E91E23F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  <a:ln w="539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76F-4880-BAF3-DF08E91E23F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 w="539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76F-4880-BAF3-DF08E91E23F9}"/>
              </c:ext>
            </c:extLst>
          </c:dPt>
          <c:cat>
            <c:strRef>
              <c:f>PRODUCCION!$B$11:$B$17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PRODUCCION!$C$11:$C$17</c:f>
              <c:numCache>
                <c:formatCode>#,##0</c:formatCode>
                <c:ptCount val="7"/>
                <c:pt idx="0">
                  <c:v>7645.5126937322402</c:v>
                </c:pt>
                <c:pt idx="1">
                  <c:v>6029.1391440759999</c:v>
                </c:pt>
                <c:pt idx="2">
                  <c:v>10008.397944999997</c:v>
                </c:pt>
                <c:pt idx="3">
                  <c:v>7137.6086147417045</c:v>
                </c:pt>
                <c:pt idx="4">
                  <c:v>4023.8989769666682</c:v>
                </c:pt>
                <c:pt idx="5">
                  <c:v>10361.493539999998</c:v>
                </c:pt>
                <c:pt idx="6">
                  <c:v>9812.4306741108139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6F-4880-BAF3-DF08E91E2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-27"/>
        <c:axId val="547118144"/>
        <c:axId val="205572184"/>
      </c:barChart>
      <c:lineChart>
        <c:grouping val="standard"/>
        <c:varyColors val="0"/>
        <c:ser>
          <c:idx val="1"/>
          <c:order val="1"/>
          <c:spPr>
            <a:ln w="1397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5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tx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76F-4880-BAF3-DF08E91E23F9}"/>
              </c:ext>
            </c:extLst>
          </c:dPt>
          <c:dPt>
            <c:idx val="6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3970" cap="rnd">
                <a:solidFill>
                  <a:schemeClr val="tx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6F-4880-BAF3-DF08E91E23F9}"/>
              </c:ext>
            </c:extLst>
          </c:dPt>
          <c:dLbls>
            <c:dLbl>
              <c:idx val="5"/>
              <c:layout>
                <c:manualLayout>
                  <c:x val="-5.1479628878266001E-2"/>
                  <c:y val="-8.52132008089152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6F-4880-BAF3-DF08E91E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PRODUCCION!$B$11:$B$17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PRODUCCION!$C$11:$C$17</c:f>
              <c:numCache>
                <c:formatCode>#,##0</c:formatCode>
                <c:ptCount val="7"/>
                <c:pt idx="0">
                  <c:v>7645.5126937322402</c:v>
                </c:pt>
                <c:pt idx="1">
                  <c:v>6029.1391440759999</c:v>
                </c:pt>
                <c:pt idx="2">
                  <c:v>10008.397944999997</c:v>
                </c:pt>
                <c:pt idx="3">
                  <c:v>7137.6086147417045</c:v>
                </c:pt>
                <c:pt idx="4">
                  <c:v>4023.8989769666682</c:v>
                </c:pt>
                <c:pt idx="5">
                  <c:v>10361.493539999998</c:v>
                </c:pt>
                <c:pt idx="6">
                  <c:v>9812.4306741108139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076F-4880-BAF3-DF08E91E2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118144"/>
        <c:axId val="205572184"/>
      </c:lineChart>
      <c:catAx>
        <c:axId val="54711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572184"/>
        <c:crosses val="autoZero"/>
        <c:auto val="0"/>
        <c:lblAlgn val="ctr"/>
        <c:lblOffset val="100"/>
        <c:tickLblSkip val="1"/>
        <c:noMultiLvlLbl val="0"/>
      </c:catAx>
      <c:valAx>
        <c:axId val="2055721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71181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 b="1" i="0" baseline="0">
                <a:solidFill>
                  <a:sysClr val="windowText" lastClr="000000"/>
                </a:solidFill>
                <a:effectLst/>
              </a:rPr>
              <a:t>Venta interna de </a:t>
            </a:r>
            <a:r>
              <a:rPr lang="en-US" sz="1400" b="1" i="0" u="none" strike="noStrike" baseline="0">
                <a:solidFill>
                  <a:sysClr val="windowText" lastClr="000000"/>
                </a:solidFill>
                <a:effectLst/>
              </a:rPr>
              <a:t>concha de abanico</a:t>
            </a:r>
            <a:r>
              <a:rPr lang="en-US" sz="1300" b="1" i="0" baseline="0">
                <a:solidFill>
                  <a:sysClr val="windowText" lastClr="000000"/>
                </a:solidFill>
                <a:effectLst/>
              </a:rPr>
              <a:t>, 2019-2025*</a:t>
            </a:r>
            <a:endParaRPr lang="es-PE" sz="1300">
              <a:solidFill>
                <a:sysClr val="windowText" lastClr="000000"/>
              </a:solidFill>
              <a:effectLst/>
            </a:endParaRPr>
          </a:p>
          <a:p>
            <a:pPr>
              <a:defRPr/>
            </a:pPr>
            <a:r>
              <a:rPr lang="en-US" sz="1000" b="0" i="0" baseline="0">
                <a:effectLst/>
              </a:rPr>
              <a:t> (TMB)</a:t>
            </a:r>
            <a:endParaRPr lang="es-PE" sz="10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7.4129933422594583E-3"/>
          <c:y val="0.22649558969063294"/>
          <c:w val="0.9825723737547446"/>
          <c:h val="0.62671623424121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53975">
              <a:noFill/>
            </a:ln>
            <a:effectLst/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BED-4245-A92D-B86B9E6516D4}"/>
              </c:ext>
            </c:extLst>
          </c:dPt>
          <c:dPt>
            <c:idx val="7"/>
            <c:invertIfNegative val="0"/>
            <c:bubble3D val="0"/>
            <c:spPr>
              <a:solidFill>
                <a:srgbClr val="FCE892"/>
              </a:solidFill>
              <a:ln w="539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BED-4245-A92D-B86B9E6516D4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 w="539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BED-4245-A92D-B86B9E6516D4}"/>
              </c:ext>
            </c:extLst>
          </c:dPt>
          <c:cat>
            <c:strRef>
              <c:f>'VENTA INTERNA'!$B$11:$B$17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'VENTA INTERNA'!$C$11:$C$17</c:f>
              <c:numCache>
                <c:formatCode>#,##0</c:formatCode>
                <c:ptCount val="7"/>
                <c:pt idx="0">
                  <c:v>506.20817</c:v>
                </c:pt>
                <c:pt idx="1">
                  <c:v>261.45626857142867</c:v>
                </c:pt>
                <c:pt idx="2">
                  <c:v>2772.336660907441</c:v>
                </c:pt>
                <c:pt idx="3">
                  <c:v>844.94818273524834</c:v>
                </c:pt>
                <c:pt idx="4">
                  <c:v>336.69626269961327</c:v>
                </c:pt>
                <c:pt idx="5">
                  <c:v>689.93908333465913</c:v>
                </c:pt>
                <c:pt idx="6">
                  <c:v>1197.1762406740741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ED-4245-A92D-B86B9E651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-27"/>
        <c:axId val="547118144"/>
        <c:axId val="205572184"/>
      </c:barChart>
      <c:lineChart>
        <c:grouping val="standard"/>
        <c:varyColors val="0"/>
        <c:ser>
          <c:idx val="1"/>
          <c:order val="1"/>
          <c:spPr>
            <a:ln w="1397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6"/>
            <c:marker>
              <c:symbol val="circle"/>
              <c:size val="7"/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3970" cap="rnd">
                <a:solidFill>
                  <a:schemeClr val="tx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ED-4245-A92D-B86B9E6516D4}"/>
              </c:ext>
            </c:extLst>
          </c:dPt>
          <c:dLbls>
            <c:dLbl>
              <c:idx val="5"/>
              <c:layout>
                <c:manualLayout>
                  <c:x val="-5.1479628878266001E-2"/>
                  <c:y val="-8.52132008089152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ED-4245-A92D-B86B9E6516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'VENTA INTERNA'!$B$11:$B$17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'VENTA INTERNA'!$C$11:$C$17</c:f>
              <c:numCache>
                <c:formatCode>#,##0</c:formatCode>
                <c:ptCount val="7"/>
                <c:pt idx="0">
                  <c:v>506.20817</c:v>
                </c:pt>
                <c:pt idx="1">
                  <c:v>261.45626857142867</c:v>
                </c:pt>
                <c:pt idx="2">
                  <c:v>2772.336660907441</c:v>
                </c:pt>
                <c:pt idx="3">
                  <c:v>844.94818273524834</c:v>
                </c:pt>
                <c:pt idx="4">
                  <c:v>336.69626269961327</c:v>
                </c:pt>
                <c:pt idx="5">
                  <c:v>689.93908333465913</c:v>
                </c:pt>
                <c:pt idx="6">
                  <c:v>1197.1762406740741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3BED-4245-A92D-B86B9E651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118144"/>
        <c:axId val="205572184"/>
      </c:lineChart>
      <c:catAx>
        <c:axId val="54711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572184"/>
        <c:crosses val="autoZero"/>
        <c:auto val="0"/>
        <c:lblAlgn val="ctr"/>
        <c:lblOffset val="100"/>
        <c:tickLblSkip val="1"/>
        <c:noMultiLvlLbl val="0"/>
      </c:catAx>
      <c:valAx>
        <c:axId val="20557218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71181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300" b="1" i="0" baseline="0">
                <a:solidFill>
                  <a:sysClr val="windowText" lastClr="000000"/>
                </a:solidFill>
                <a:effectLst/>
              </a:rPr>
              <a:t>Exportación anual del recurso </a:t>
            </a:r>
            <a:r>
              <a:rPr lang="en-US" sz="1400" b="1" i="0" u="none" strike="noStrike" baseline="0">
                <a:solidFill>
                  <a:sysClr val="windowText" lastClr="000000"/>
                </a:solidFill>
                <a:effectLst/>
              </a:rPr>
              <a:t>concha de abanico</a:t>
            </a:r>
            <a:r>
              <a:rPr lang="es-MX" sz="1300" b="1" i="0" baseline="0">
                <a:solidFill>
                  <a:sysClr val="windowText" lastClr="000000"/>
                </a:solidFill>
                <a:effectLst/>
              </a:rPr>
              <a:t>, 2019-2025*</a:t>
            </a:r>
            <a:endParaRPr lang="es-PE" sz="13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9.6305034281988968E-3"/>
          <c:y val="0.27985982521415587"/>
          <c:w val="0.97409496211506674"/>
          <c:h val="0.565605953102016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EXPORTACION!$E$4</c:f>
              <c:strCache>
                <c:ptCount val="1"/>
                <c:pt idx="0">
                  <c:v>Mill. US$-FOB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539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C3A-4426-B0B8-34BF3A73C180}"/>
              </c:ext>
            </c:extLst>
          </c:dPt>
          <c:dPt>
            <c:idx val="6"/>
            <c:invertIfNegative val="0"/>
            <c:bubble3D val="0"/>
            <c:spPr>
              <a:solidFill>
                <a:srgbClr val="DEBDE1"/>
              </a:solidFill>
              <a:ln w="53975" cap="rnd">
                <a:solidFill>
                  <a:srgbClr val="DEBDE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C3A-4426-B0B8-34BF3A73C180}"/>
              </c:ext>
            </c:extLst>
          </c:dPt>
          <c:dPt>
            <c:idx val="7"/>
            <c:invertIfNegative val="0"/>
            <c:bubble3D val="0"/>
            <c:spPr>
              <a:solidFill>
                <a:srgbClr val="DEBDE1"/>
              </a:solidFill>
              <a:ln w="53975" cap="rnd">
                <a:solidFill>
                  <a:srgbClr val="DEBDE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C3A-4426-B0B8-34BF3A73C18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53975" cap="rnd">
                <a:solidFill>
                  <a:schemeClr val="accent4">
                    <a:lumMod val="60000"/>
                    <a:lumOff val="4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3E32-4D3C-BB0F-E664C9EADE3F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EXPORTACION!$E$11:$E$17</c:f>
              <c:numCache>
                <c:formatCode>#,##0</c:formatCode>
                <c:ptCount val="7"/>
                <c:pt idx="0">
                  <c:v>88.59057082999999</c:v>
                </c:pt>
                <c:pt idx="1">
                  <c:v>76.667350280000022</c:v>
                </c:pt>
                <c:pt idx="2">
                  <c:v>121.88119317927701</c:v>
                </c:pt>
                <c:pt idx="3">
                  <c:v>102.49826379097159</c:v>
                </c:pt>
                <c:pt idx="4">
                  <c:v>61.397121272260115</c:v>
                </c:pt>
                <c:pt idx="5">
                  <c:v>120.10959105009101</c:v>
                </c:pt>
                <c:pt idx="6">
                  <c:v>94.04018456558039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3A-4426-B0B8-34BF3A73C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9"/>
        <c:axId val="547583208"/>
        <c:axId val="547585560"/>
      </c:barChart>
      <c:lineChart>
        <c:grouping val="standard"/>
        <c:varyColors val="0"/>
        <c:ser>
          <c:idx val="1"/>
          <c:order val="1"/>
          <c:tx>
            <c:strRef>
              <c:f>EXPORTACION!$D$4</c:f>
              <c:strCache>
                <c:ptCount val="1"/>
                <c:pt idx="0">
                  <c:v>TMB</c:v>
                </c:pt>
              </c:strCache>
            </c:strRef>
          </c:tx>
          <c:spPr>
            <a:ln w="12700" cap="rnd">
              <a:solidFill>
                <a:srgbClr val="660066"/>
              </a:solidFill>
              <a:prstDash val="solid"/>
              <a:round/>
            </a:ln>
            <a:effectLst/>
          </c:spPr>
          <c:marker>
            <c:symbol val="circle"/>
            <c:size val="6"/>
            <c:spPr>
              <a:solidFill>
                <a:srgbClr val="660066"/>
              </a:solidFill>
              <a:ln w="9525">
                <a:solidFill>
                  <a:srgbClr val="660066"/>
                </a:solidFill>
              </a:ln>
              <a:effectLst/>
            </c:spPr>
          </c:marker>
          <c:dPt>
            <c:idx val="6"/>
            <c:marker>
              <c:symbol val="circle"/>
              <c:size val="6"/>
              <c:spPr>
                <a:solidFill>
                  <a:srgbClr val="660066"/>
                </a:solidFill>
                <a:ln w="9525">
                  <a:noFill/>
                </a:ln>
                <a:effectLst/>
              </c:spPr>
            </c:marker>
            <c:bubble3D val="0"/>
            <c:spPr>
              <a:ln w="12700" cap="rnd">
                <a:solidFill>
                  <a:srgbClr val="660066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FACA-43A1-8DB1-61C2522B05E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rgbClr val="660066"/>
                </a:solidFill>
                <a:ln w="9525">
                  <a:solidFill>
                    <a:srgbClr val="66006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BC3A-4426-B0B8-34BF3A73C180}"/>
              </c:ext>
            </c:extLst>
          </c:dPt>
          <c:dLbls>
            <c:dLbl>
              <c:idx val="5"/>
              <c:layout>
                <c:manualLayout>
                  <c:x val="-4.3891333156044557E-2"/>
                  <c:y val="-7.4692394219953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CA-43A1-8DB1-61C2522B05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EXPORTACION!$B$11:$B$17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2025*</c:v>
                </c:pt>
              </c:strCache>
            </c:strRef>
          </c:cat>
          <c:val>
            <c:numRef>
              <c:f>EXPORTACION!$D$11:$D$17</c:f>
              <c:numCache>
                <c:formatCode>#,##0</c:formatCode>
                <c:ptCount val="7"/>
                <c:pt idx="0">
                  <c:v>11368.381012000003</c:v>
                </c:pt>
                <c:pt idx="1">
                  <c:v>11777.279864000006</c:v>
                </c:pt>
                <c:pt idx="2">
                  <c:v>13185.839899914899</c:v>
                </c:pt>
                <c:pt idx="3">
                  <c:v>8603.7594301560985</c:v>
                </c:pt>
                <c:pt idx="4">
                  <c:v>5553.7816541903012</c:v>
                </c:pt>
                <c:pt idx="5">
                  <c:v>10320.435270686501</c:v>
                </c:pt>
                <c:pt idx="6">
                  <c:v>9513.2790037635314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BC3A-4426-B0B8-34BF3A73C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90288"/>
        <c:axId val="547582032"/>
      </c:lineChart>
      <c:catAx>
        <c:axId val="547583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7585560"/>
        <c:crosses val="autoZero"/>
        <c:auto val="1"/>
        <c:lblAlgn val="ctr"/>
        <c:lblOffset val="100"/>
        <c:noMultiLvlLbl val="0"/>
      </c:catAx>
      <c:valAx>
        <c:axId val="547585560"/>
        <c:scaling>
          <c:orientation val="minMax"/>
          <c:max val="18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47583208"/>
        <c:crosses val="autoZero"/>
        <c:crossBetween val="between"/>
      </c:valAx>
      <c:valAx>
        <c:axId val="547582032"/>
        <c:scaling>
          <c:orientation val="minMax"/>
          <c:max val="14000"/>
          <c:min val="-15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7690288"/>
        <c:crosses val="max"/>
        <c:crossBetween val="between"/>
      </c:valAx>
      <c:catAx>
        <c:axId val="2076902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4758203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10981008452956"/>
          <c:y val="0.91326745695249634"/>
          <c:w val="0.42844679894490106"/>
          <c:h val="8.673239411637914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40463388536396"/>
          <c:y val="0.14987842674437324"/>
          <c:w val="0.41921003768198628"/>
          <c:h val="0.7468450811336929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5F-4819-81E9-04F53B8629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5F-4819-81E9-04F53B8629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B5F-4819-81E9-04F53B8629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F-4819-81E9-04F53B8629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B5F-4819-81E9-04F53B8629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EXPORTACION!$E$55:$E$59</c:f>
              <c:strCache>
                <c:ptCount val="5"/>
                <c:pt idx="0">
                  <c:v>España</c:v>
                </c:pt>
                <c:pt idx="1">
                  <c:v>Estados Unidos</c:v>
                </c:pt>
                <c:pt idx="2">
                  <c:v>Francia</c:v>
                </c:pt>
                <c:pt idx="3">
                  <c:v>Belgica</c:v>
                </c:pt>
                <c:pt idx="4">
                  <c:v>Otros</c:v>
                </c:pt>
              </c:strCache>
            </c:strRef>
          </c:cat>
          <c:val>
            <c:numRef>
              <c:f>EXPORTACION!$F$55:$F$59</c:f>
              <c:numCache>
                <c:formatCode>0%</c:formatCode>
                <c:ptCount val="5"/>
                <c:pt idx="0">
                  <c:v>0.42606782693686751</c:v>
                </c:pt>
                <c:pt idx="1">
                  <c:v>0.19229754300332166</c:v>
                </c:pt>
                <c:pt idx="2">
                  <c:v>0.14286450917066087</c:v>
                </c:pt>
                <c:pt idx="3">
                  <c:v>0.11959415313085611</c:v>
                </c:pt>
                <c:pt idx="4">
                  <c:v>0.11917596775829387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D-4DA0-855A-6981E42B1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65597419218917"/>
          <c:y val="0.12489197451603466"/>
          <c:w val="0.44910611900820879"/>
          <c:h val="0.7502160509679306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F-49BF-B8EE-B1B8B29C2B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F-49BF-B8EE-B1B8B29C2B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BCF-49BF-B8EE-B1B8B29C2B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F-49BF-B8EE-B1B8B29C2B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BCF-49BF-B8EE-B1B8B29C2B9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01970370-7E8E-46EA-8E30-ABCF81D4CFF6}" type="CATEGORYNAME">
                      <a:rPr lang="en-US"/>
                      <a:pPr/>
                      <a:t>[NOMBRE DE CATEGORÍA]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334A19E5-D303-48EA-83A2-B63B64F2C6C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BCF-49BF-B8EE-B1B8B29C2B9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E.E.U.U</a:t>
                    </a:r>
                  </a:p>
                  <a:p>
                    <a:r>
                      <a:rPr lang="en-US" baseline="0"/>
                      <a:t> </a:t>
                    </a:r>
                    <a:fld id="{1159F38A-6362-46EB-988B-C1D998975C7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BCF-49BF-B8EE-B1B8B29C2B9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9A62917-77E4-4A0F-B990-567B1E4688A3}" type="CATEGORYNAME">
                      <a:rPr lang="en-US"/>
                      <a:pPr/>
                      <a:t>[NOMBRE DE CATEGORÍA]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DAF777A6-2A9E-4935-B5DD-E1E1404893D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BBCF-49BF-B8EE-B1B8B29C2B9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505354E-8076-4B3C-901A-BECF108CAEEE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 </a:t>
                    </a:r>
                  </a:p>
                  <a:p>
                    <a:fld id="{77B865DB-2792-4D6C-9D5A-1FCD7086C589}" type="VALUE">
                      <a:rPr lang="en-US" baseline="0"/>
                      <a:pPr/>
                      <a:t>[VALOR]</a:t>
                    </a:fld>
                    <a:endParaRPr lang="es-PE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BCF-49BF-B8EE-B1B8B29C2B9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0A7172F-9227-4DD3-B171-A331C94177BB}" type="CATEGORYNAME">
                      <a:rPr lang="en-US"/>
                      <a:pPr/>
                      <a:t>[NOMBRE DE CATEGORÍA]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46F425C7-98D9-4DA0-954A-FB7E0E8E683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BCF-49BF-B8EE-B1B8B29C2B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EXPORTACION!$E$26:$E$30</c:f>
              <c:strCache>
                <c:ptCount val="5"/>
                <c:pt idx="0">
                  <c:v>España</c:v>
                </c:pt>
                <c:pt idx="1">
                  <c:v>Francia</c:v>
                </c:pt>
                <c:pt idx="2">
                  <c:v>Estados Unidos</c:v>
                </c:pt>
                <c:pt idx="3">
                  <c:v>Bélgica</c:v>
                </c:pt>
                <c:pt idx="4">
                  <c:v>Otros</c:v>
                </c:pt>
              </c:strCache>
            </c:strRef>
          </c:cat>
          <c:val>
            <c:numRef>
              <c:f>EXPORTACION!$F$26:$F$30</c:f>
              <c:numCache>
                <c:formatCode>0%</c:formatCode>
                <c:ptCount val="5"/>
                <c:pt idx="0">
                  <c:v>0.49598244064294333</c:v>
                </c:pt>
                <c:pt idx="1">
                  <c:v>0.12993474204156993</c:v>
                </c:pt>
                <c:pt idx="2">
                  <c:v>0.12791877387894401</c:v>
                </c:pt>
                <c:pt idx="3">
                  <c:v>0.116787299031996</c:v>
                </c:pt>
                <c:pt idx="4">
                  <c:v>0.12937674440454672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F-49BF-B8EE-B1B8B29C2B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8080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6C-4888-B16B-F9877EF5C24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6C-4888-B16B-F9877EF5C24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76C-4888-B16B-F9877EF5C2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EXPORTACIONES!$B$7:$B$15</c:f>
              <c:strCach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7">
                  <c:v>Ene-Nov 2019</c:v>
                </c:pt>
                <c:pt idx="8">
                  <c:v> Ene-Nov 2020* </c:v>
                </c:pt>
              </c:strCache>
            </c:strRef>
          </c:cat>
          <c:val>
            <c:numRef>
              <c:f>EXPORTACIONES!$C$7:$C$15</c:f>
              <c:numCache>
                <c:formatCode>_-* #,##0.0_-;\-* #,##0.0_-;_-* "-"??_-;_-@_-</c:formatCode>
                <c:ptCount val="9"/>
                <c:pt idx="0">
                  <c:v>125.11363197000001</c:v>
                </c:pt>
                <c:pt idx="1">
                  <c:v>80.980322479999984</c:v>
                </c:pt>
                <c:pt idx="2">
                  <c:v>77.300482829999993</c:v>
                </c:pt>
                <c:pt idx="3">
                  <c:v>54.011532370000005</c:v>
                </c:pt>
                <c:pt idx="4">
                  <c:v>74.036756979999993</c:v>
                </c:pt>
                <c:pt idx="5">
                  <c:v>88.376455519999979</c:v>
                </c:pt>
                <c:pt idx="7">
                  <c:v>79.223662750000003</c:v>
                </c:pt>
                <c:pt idx="8">
                  <c:v>60.525892409999997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6C-4888-B16B-F9877EF5C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6"/>
        <c:overlap val="-27"/>
        <c:axId val="207690680"/>
        <c:axId val="207691072"/>
      </c:barChart>
      <c:catAx>
        <c:axId val="207690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7691072"/>
        <c:crosses val="autoZero"/>
        <c:auto val="1"/>
        <c:lblAlgn val="ctr"/>
        <c:lblOffset val="100"/>
        <c:noMultiLvlLbl val="0"/>
      </c:catAx>
      <c:valAx>
        <c:axId val="207691072"/>
        <c:scaling>
          <c:orientation val="minMax"/>
        </c:scaling>
        <c:delete val="1"/>
        <c:axPos val="l"/>
        <c:numFmt formatCode="_-* #,##0.0_-;\-* #,##0.0_-;_-* &quot;-&quot;??_-;_-@_-" sourceLinked="1"/>
        <c:majorTickMark val="none"/>
        <c:minorTickMark val="none"/>
        <c:tickLblPos val="nextTo"/>
        <c:crossAx val="207690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194595</xdr:colOff>
      <xdr:row>30</xdr:row>
      <xdr:rowOff>28576</xdr:rowOff>
    </xdr:from>
    <xdr:to>
      <xdr:col>12</xdr:col>
      <xdr:colOff>695325</xdr:colOff>
      <xdr:row>32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19</xdr:col>
      <xdr:colOff>545945</xdr:colOff>
      <xdr:row>28</xdr:row>
      <xdr:rowOff>23232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604238" y="57382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 sz="1100"/>
        </a:p>
      </xdr:txBody>
    </xdr:sp>
    <xdr:clientData/>
  </xdr:oneCellAnchor>
  <xdr:oneCellAnchor>
    <xdr:from>
      <xdr:col>15</xdr:col>
      <xdr:colOff>476250</xdr:colOff>
      <xdr:row>29</xdr:row>
      <xdr:rowOff>104775</xdr:rowOff>
    </xdr:from>
    <xdr:ext cx="778263" cy="852372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448675" y="6257925"/>
          <a:ext cx="778263" cy="8523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PE" sz="1100" b="1"/>
        </a:p>
      </xdr:txBody>
    </xdr:sp>
    <xdr:clientData/>
  </xdr:oneCellAnchor>
  <xdr:twoCellAnchor>
    <xdr:from>
      <xdr:col>7</xdr:col>
      <xdr:colOff>247650</xdr:colOff>
      <xdr:row>4</xdr:row>
      <xdr:rowOff>76199</xdr:rowOff>
    </xdr:from>
    <xdr:to>
      <xdr:col>14</xdr:col>
      <xdr:colOff>123826</xdr:colOff>
      <xdr:row>15</xdr:row>
      <xdr:rowOff>200025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457200</xdr:colOff>
      <xdr:row>4</xdr:row>
      <xdr:rowOff>19049</xdr:rowOff>
    </xdr:from>
    <xdr:to>
      <xdr:col>13</xdr:col>
      <xdr:colOff>600075</xdr:colOff>
      <xdr:row>6</xdr:row>
      <xdr:rowOff>28575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AF963AF2-9D91-4123-A8BD-00E696CCCE6F}"/>
            </a:ext>
          </a:extLst>
        </xdr:cNvPr>
        <xdr:cNvGrpSpPr/>
      </xdr:nvGrpSpPr>
      <xdr:grpSpPr>
        <a:xfrm>
          <a:off x="10050780" y="1009649"/>
          <a:ext cx="927735" cy="428626"/>
          <a:chOff x="14444971" y="1437132"/>
          <a:chExt cx="1362074" cy="502146"/>
        </a:xfrm>
      </xdr:grpSpPr>
      <xdr:grpSp>
        <xdr:nvGrpSpPr>
          <xdr:cNvPr id="18" name="Grupo 17">
            <a:extLst>
              <a:ext uri="{FF2B5EF4-FFF2-40B4-BE49-F238E27FC236}">
                <a16:creationId xmlns:a16="http://schemas.microsoft.com/office/drawing/2014/main" id="{A5EB27A6-D41B-4EA2-A08D-119EA2AFC822}"/>
              </a:ext>
            </a:extLst>
          </xdr:cNvPr>
          <xdr:cNvGrpSpPr/>
        </xdr:nvGrpSpPr>
        <xdr:grpSpPr>
          <a:xfrm>
            <a:off x="14444971" y="1437132"/>
            <a:ext cx="1362074" cy="502146"/>
            <a:chOff x="5012094" y="5971453"/>
            <a:chExt cx="888891" cy="502146"/>
          </a:xfrm>
        </xdr:grpSpPr>
        <xdr:sp macro="" textlink="">
          <xdr:nvSpPr>
            <xdr:cNvPr id="20" name="CuadroTexto 69">
              <a:extLst>
                <a:ext uri="{FF2B5EF4-FFF2-40B4-BE49-F238E27FC236}">
                  <a16:creationId xmlns:a16="http://schemas.microsoft.com/office/drawing/2014/main" id="{7D5CFE32-E1D1-48F6-AE21-D6E8E94C8AB5}"/>
                </a:ext>
              </a:extLst>
            </xdr:cNvPr>
            <xdr:cNvSpPr txBox="1"/>
          </xdr:nvSpPr>
          <xdr:spPr>
            <a:xfrm>
              <a:off x="5012094" y="5971453"/>
              <a:ext cx="888891" cy="353692"/>
            </a:xfrm>
            <a:prstGeom prst="roundRect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txBody>
            <a:bodyPr wrap="square" rtlCol="0" anchor="ctr">
              <a:noAutofit/>
            </a:bodyPr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PE" sz="800" b="1" u="sng">
                  <a:solidFill>
                    <a:srgbClr val="0070C0"/>
                  </a:solidFill>
                </a:rPr>
                <a:t>Var.% 25/24</a:t>
              </a:r>
            </a:p>
            <a:p>
              <a:pPr algn="ctr"/>
              <a:r>
                <a:rPr lang="es-PE" sz="800" b="1"/>
                <a:t>-10.6%</a:t>
              </a:r>
            </a:p>
          </xdr:txBody>
        </xdr:sp>
        <xdr:sp macro="" textlink="">
          <xdr:nvSpPr>
            <xdr:cNvPr id="21" name="Flecha abajo 18">
              <a:extLst>
                <a:ext uri="{FF2B5EF4-FFF2-40B4-BE49-F238E27FC236}">
                  <a16:creationId xmlns:a16="http://schemas.microsoft.com/office/drawing/2014/main" id="{F47B7955-C6D5-4656-AAD3-7F79D02DDA01}"/>
                </a:ext>
              </a:extLst>
            </xdr:cNvPr>
            <xdr:cNvSpPr/>
          </xdr:nvSpPr>
          <xdr:spPr>
            <a:xfrm>
              <a:off x="5310472" y="6311275"/>
              <a:ext cx="277795" cy="162324"/>
            </a:xfrm>
            <a:prstGeom prst="downArrow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 sz="900"/>
            </a:p>
          </xdr:txBody>
        </xdr:sp>
      </xdr:grpSp>
      <xdr:sp macro="" textlink="">
        <xdr:nvSpPr>
          <xdr:cNvPr id="19" name="Triángulo isósceles 18">
            <a:extLst>
              <a:ext uri="{FF2B5EF4-FFF2-40B4-BE49-F238E27FC236}">
                <a16:creationId xmlns:a16="http://schemas.microsoft.com/office/drawing/2014/main" id="{309281F6-5101-49BE-975B-90D3B8EC6F15}"/>
              </a:ext>
            </a:extLst>
          </xdr:cNvPr>
          <xdr:cNvSpPr/>
        </xdr:nvSpPr>
        <xdr:spPr>
          <a:xfrm flipV="1">
            <a:off x="14765027" y="1658603"/>
            <a:ext cx="131815" cy="49506"/>
          </a:xfrm>
          <a:prstGeom prst="triangl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 sz="1100"/>
          </a:p>
        </xdr:txBody>
      </xdr:sp>
    </xdr:grpSp>
    <xdr:clientData/>
  </xdr:twoCellAnchor>
  <xdr:twoCellAnchor>
    <xdr:from>
      <xdr:col>4</xdr:col>
      <xdr:colOff>590550</xdr:colOff>
      <xdr:row>24</xdr:row>
      <xdr:rowOff>0</xdr:rowOff>
    </xdr:from>
    <xdr:to>
      <xdr:col>7</xdr:col>
      <xdr:colOff>752475</xdr:colOff>
      <xdr:row>31</xdr:row>
      <xdr:rowOff>133350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93AF50CF-CEB3-41BE-9812-5CDE157A2EB3}"/>
            </a:ext>
          </a:extLst>
        </xdr:cNvPr>
        <xdr:cNvGrpSpPr/>
      </xdr:nvGrpSpPr>
      <xdr:grpSpPr>
        <a:xfrm>
          <a:off x="3973830" y="4853940"/>
          <a:ext cx="2447925" cy="1459230"/>
          <a:chOff x="11810998" y="3081617"/>
          <a:chExt cx="2560082" cy="1800225"/>
        </a:xfrm>
      </xdr:grpSpPr>
      <xdr:graphicFrame macro="">
        <xdr:nvGraphicFramePr>
          <xdr:cNvPr id="24" name="Gráfico 23">
            <a:extLst>
              <a:ext uri="{FF2B5EF4-FFF2-40B4-BE49-F238E27FC236}">
                <a16:creationId xmlns:a16="http://schemas.microsoft.com/office/drawing/2014/main" id="{41D2F551-4ADA-4BBF-A9E5-9B7BF6E3B09F}"/>
              </a:ext>
            </a:extLst>
          </xdr:cNvPr>
          <xdr:cNvGraphicFramePr>
            <a:graphicFrameLocks/>
          </xdr:cNvGraphicFramePr>
        </xdr:nvGraphicFramePr>
        <xdr:xfrm>
          <a:off x="11810998" y="3081617"/>
          <a:ext cx="2560082" cy="18002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25" name="CuadroTexto 34">
            <a:extLst>
              <a:ext uri="{FF2B5EF4-FFF2-40B4-BE49-F238E27FC236}">
                <a16:creationId xmlns:a16="http://schemas.microsoft.com/office/drawing/2014/main" id="{A4B72030-1D88-468D-BCE4-86BA4AC20970}"/>
              </a:ext>
            </a:extLst>
          </xdr:cNvPr>
          <xdr:cNvSpPr txBox="1"/>
        </xdr:nvSpPr>
        <xdr:spPr>
          <a:xfrm>
            <a:off x="12744367" y="3831206"/>
            <a:ext cx="661147" cy="285056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MX" sz="1000" b="1">
                <a:latin typeface="Arial" panose="020B0604020202020204" pitchFamily="34" charset="0"/>
                <a:cs typeface="Arial" panose="020B0604020202020204" pitchFamily="34" charset="0"/>
              </a:rPr>
              <a:t>2024*</a:t>
            </a:r>
            <a:endParaRPr lang="es-PE" sz="10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0.72897</cdr:x>
      <cdr:y>0.05561</cdr:y>
    </cdr:from>
    <cdr:to>
      <cdr:x>0.72897</cdr:x>
      <cdr:y>0.96256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FF21F8F8-BECD-4A1D-93DE-152C3872C58A}"/>
            </a:ext>
          </a:extLst>
        </cdr:cNvPr>
        <cdr:cNvCxnSpPr/>
      </cdr:nvCxnSpPr>
      <cdr:spPr>
        <a:xfrm xmlns:a="http://schemas.openxmlformats.org/drawingml/2006/main">
          <a:off x="3496605" y="113181"/>
          <a:ext cx="0" cy="184573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48421</xdr:colOff>
      <xdr:row>3</xdr:row>
      <xdr:rowOff>142874</xdr:rowOff>
    </xdr:from>
    <xdr:to>
      <xdr:col>10</xdr:col>
      <xdr:colOff>742950</xdr:colOff>
      <xdr:row>18</xdr:row>
      <xdr:rowOff>95249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9987A67-671B-4189-B110-0297C4318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29</xdr:row>
      <xdr:rowOff>180975</xdr:rowOff>
    </xdr:from>
    <xdr:to>
      <xdr:col>2</xdr:col>
      <xdr:colOff>333375</xdr:colOff>
      <xdr:row>33</xdr:row>
      <xdr:rowOff>1</xdr:rowOff>
    </xdr:to>
    <xdr:sp macro="" textlink="">
      <xdr:nvSpPr>
        <xdr:cNvPr id="9" name="CuadroTexto 120">
          <a:extLst>
            <a:ext uri="{FF2B5EF4-FFF2-40B4-BE49-F238E27FC236}">
              <a16:creationId xmlns:a16="http://schemas.microsoft.com/office/drawing/2014/main" id="{4C916272-C3C7-4236-8550-395953EE7F27}"/>
            </a:ext>
          </a:extLst>
        </xdr:cNvPr>
        <xdr:cNvSpPr txBox="1"/>
      </xdr:nvSpPr>
      <xdr:spPr>
        <a:xfrm>
          <a:off x="200025" y="5924550"/>
          <a:ext cx="1114425" cy="581026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Cambria (Títulos)"/>
            </a:rPr>
            <a:t>Piura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Cambria (Títulos)"/>
            </a:rPr>
            <a:t>Áncash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s-PE" sz="1000">
              <a:latin typeface="Cambria (Títulos)"/>
            </a:rPr>
            <a:t>Ica</a:t>
          </a:r>
        </a:p>
      </xdr:txBody>
    </xdr:sp>
    <xdr:clientData/>
  </xdr:twoCellAnchor>
  <xdr:twoCellAnchor>
    <xdr:from>
      <xdr:col>8</xdr:col>
      <xdr:colOff>123825</xdr:colOff>
      <xdr:row>24</xdr:row>
      <xdr:rowOff>161925</xdr:rowOff>
    </xdr:from>
    <xdr:to>
      <xdr:col>10</xdr:col>
      <xdr:colOff>209550</xdr:colOff>
      <xdr:row>27</xdr:row>
      <xdr:rowOff>133651</xdr:rowOff>
    </xdr:to>
    <xdr:sp macro="" textlink="">
      <xdr:nvSpPr>
        <xdr:cNvPr id="17" name="CuadroTexto 129">
          <a:extLst>
            <a:ext uri="{FF2B5EF4-FFF2-40B4-BE49-F238E27FC236}">
              <a16:creationId xmlns:a16="http://schemas.microsoft.com/office/drawing/2014/main" id="{847ECB6D-391F-4804-B1D2-E2AD7FAC1DB2}"/>
            </a:ext>
          </a:extLst>
        </xdr:cNvPr>
        <xdr:cNvSpPr txBox="1"/>
      </xdr:nvSpPr>
      <xdr:spPr>
        <a:xfrm>
          <a:off x="6248400" y="4953000"/>
          <a:ext cx="1609725" cy="54322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buFont typeface="Arial" panose="020B0604020202020204" pitchFamily="34" charset="0"/>
            <a:buChar char="•"/>
          </a:pPr>
          <a:r>
            <a:rPr lang="es-PE" sz="1000">
              <a:latin typeface="+mj-lt"/>
            </a:rPr>
            <a:t>Tallo congelado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s-MX" sz="1000">
              <a:latin typeface="+mj-lt"/>
            </a:rPr>
            <a:t>Media valva congelada</a:t>
          </a:r>
          <a:endParaRPr lang="es-PE" sz="1000">
            <a:latin typeface="+mj-lt"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es-MX" sz="1000">
              <a:latin typeface="+mj-lt"/>
            </a:rPr>
            <a:t>Tallo coral congelado</a:t>
          </a:r>
        </a:p>
      </xdr:txBody>
    </xdr:sp>
    <xdr:clientData/>
  </xdr:twoCellAnchor>
  <xdr:twoCellAnchor>
    <xdr:from>
      <xdr:col>9</xdr:col>
      <xdr:colOff>257179</xdr:colOff>
      <xdr:row>5</xdr:row>
      <xdr:rowOff>47626</xdr:rowOff>
    </xdr:from>
    <xdr:to>
      <xdr:col>10</xdr:col>
      <xdr:colOff>457204</xdr:colOff>
      <xdr:row>7</xdr:row>
      <xdr:rowOff>95251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E9521F11-7001-42E5-8923-66894F32C4E7}"/>
            </a:ext>
          </a:extLst>
        </xdr:cNvPr>
        <xdr:cNvGrpSpPr/>
      </xdr:nvGrpSpPr>
      <xdr:grpSpPr>
        <a:xfrm>
          <a:off x="7503799" y="1154431"/>
          <a:ext cx="982980" cy="403860"/>
          <a:chOff x="14494957" y="1489517"/>
          <a:chExt cx="1125571" cy="505777"/>
        </a:xfrm>
      </xdr:grpSpPr>
      <xdr:grpSp>
        <xdr:nvGrpSpPr>
          <xdr:cNvPr id="24" name="Grupo 23">
            <a:extLst>
              <a:ext uri="{FF2B5EF4-FFF2-40B4-BE49-F238E27FC236}">
                <a16:creationId xmlns:a16="http://schemas.microsoft.com/office/drawing/2014/main" id="{3E086927-9169-46E6-B0D1-93CDFEF33599}"/>
              </a:ext>
            </a:extLst>
          </xdr:cNvPr>
          <xdr:cNvGrpSpPr/>
        </xdr:nvGrpSpPr>
        <xdr:grpSpPr>
          <a:xfrm>
            <a:off x="14494957" y="1489517"/>
            <a:ext cx="1125571" cy="505777"/>
            <a:chOff x="5044715" y="6023838"/>
            <a:chExt cx="734549" cy="505777"/>
          </a:xfrm>
        </xdr:grpSpPr>
        <xdr:sp macro="" textlink="">
          <xdr:nvSpPr>
            <xdr:cNvPr id="26" name="CuadroTexto 69">
              <a:extLst>
                <a:ext uri="{FF2B5EF4-FFF2-40B4-BE49-F238E27FC236}">
                  <a16:creationId xmlns:a16="http://schemas.microsoft.com/office/drawing/2014/main" id="{0291779A-E3F9-41CE-8B4F-F0E298C26A97}"/>
                </a:ext>
              </a:extLst>
            </xdr:cNvPr>
            <xdr:cNvSpPr txBox="1"/>
          </xdr:nvSpPr>
          <xdr:spPr>
            <a:xfrm>
              <a:off x="5044715" y="6023838"/>
              <a:ext cx="734549" cy="337183"/>
            </a:xfrm>
            <a:prstGeom prst="roundRect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txBody>
            <a:bodyPr wrap="square" rtlCol="0" anchor="ctr">
              <a:noAutofit/>
            </a:bodyPr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PE" sz="800" b="1" u="sng">
                  <a:solidFill>
                    <a:srgbClr val="0070C0"/>
                  </a:solidFill>
                </a:rPr>
                <a:t>Var.% 25/24</a:t>
              </a:r>
            </a:p>
            <a:p>
              <a:pPr algn="ctr"/>
              <a:r>
                <a:rPr lang="es-PE" sz="800" b="1"/>
                <a:t>-5.3%</a:t>
              </a:r>
            </a:p>
          </xdr:txBody>
        </xdr:sp>
        <xdr:sp macro="" textlink="">
          <xdr:nvSpPr>
            <xdr:cNvPr id="27" name="Flecha abajo 18">
              <a:extLst>
                <a:ext uri="{FF2B5EF4-FFF2-40B4-BE49-F238E27FC236}">
                  <a16:creationId xmlns:a16="http://schemas.microsoft.com/office/drawing/2014/main" id="{113DC0C6-5EE1-4372-BEC5-AEC3EABF5174}"/>
                </a:ext>
              </a:extLst>
            </xdr:cNvPr>
            <xdr:cNvSpPr/>
          </xdr:nvSpPr>
          <xdr:spPr>
            <a:xfrm>
              <a:off x="5313897" y="6367291"/>
              <a:ext cx="277795" cy="162324"/>
            </a:xfrm>
            <a:prstGeom prst="downArrow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 sz="900"/>
            </a:p>
          </xdr:txBody>
        </xdr:sp>
      </xdr:grpSp>
      <xdr:sp macro="" textlink="">
        <xdr:nvSpPr>
          <xdr:cNvPr id="25" name="Triángulo isósceles 24">
            <a:extLst>
              <a:ext uri="{FF2B5EF4-FFF2-40B4-BE49-F238E27FC236}">
                <a16:creationId xmlns:a16="http://schemas.microsoft.com/office/drawing/2014/main" id="{C91C80F6-863A-4E18-9714-50885F4B7C44}"/>
              </a:ext>
            </a:extLst>
          </xdr:cNvPr>
          <xdr:cNvSpPr/>
        </xdr:nvSpPr>
        <xdr:spPr>
          <a:xfrm flipH="1" flipV="1">
            <a:off x="14791198" y="1696643"/>
            <a:ext cx="78798" cy="70724"/>
          </a:xfrm>
          <a:prstGeom prst="triangl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663572</xdr:colOff>
      <xdr:row>3</xdr:row>
      <xdr:rowOff>20108</xdr:rowOff>
    </xdr:from>
    <xdr:to>
      <xdr:col>13</xdr:col>
      <xdr:colOff>525064</xdr:colOff>
      <xdr:row>17</xdr:row>
      <xdr:rowOff>151341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7D791706-D719-4B60-AA3E-F8C74D740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751415</xdr:colOff>
      <xdr:row>6</xdr:row>
      <xdr:rowOff>179914</xdr:rowOff>
    </xdr:from>
    <xdr:to>
      <xdr:col>13</xdr:col>
      <xdr:colOff>161920</xdr:colOff>
      <xdr:row>9</xdr:row>
      <xdr:rowOff>190497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389DEF69-66E4-4A6C-8D0F-109EDD68E6EE}"/>
            </a:ext>
          </a:extLst>
        </xdr:cNvPr>
        <xdr:cNvGrpSpPr/>
      </xdr:nvGrpSpPr>
      <xdr:grpSpPr>
        <a:xfrm>
          <a:off x="9493460" y="1473409"/>
          <a:ext cx="976415" cy="545888"/>
          <a:chOff x="14335124" y="1727103"/>
          <a:chExt cx="1313704" cy="471298"/>
        </a:xfrm>
      </xdr:grpSpPr>
      <xdr:grpSp>
        <xdr:nvGrpSpPr>
          <xdr:cNvPr id="12" name="Grupo 11">
            <a:extLst>
              <a:ext uri="{FF2B5EF4-FFF2-40B4-BE49-F238E27FC236}">
                <a16:creationId xmlns:a16="http://schemas.microsoft.com/office/drawing/2014/main" id="{CCBB1456-3A08-49B7-A6A1-B627243A516F}"/>
              </a:ext>
            </a:extLst>
          </xdr:cNvPr>
          <xdr:cNvGrpSpPr/>
        </xdr:nvGrpSpPr>
        <xdr:grpSpPr>
          <a:xfrm>
            <a:off x="14335124" y="1727103"/>
            <a:ext cx="1313704" cy="471298"/>
            <a:chOff x="4940410" y="6261424"/>
            <a:chExt cx="857325" cy="471298"/>
          </a:xfrm>
        </xdr:grpSpPr>
        <xdr:sp macro="" textlink="">
          <xdr:nvSpPr>
            <xdr:cNvPr id="14" name="CuadroTexto 69">
              <a:extLst>
                <a:ext uri="{FF2B5EF4-FFF2-40B4-BE49-F238E27FC236}">
                  <a16:creationId xmlns:a16="http://schemas.microsoft.com/office/drawing/2014/main" id="{64EF53E8-CF58-4F66-87A1-5BFCDC4FD226}"/>
                </a:ext>
              </a:extLst>
            </xdr:cNvPr>
            <xdr:cNvSpPr txBox="1"/>
          </xdr:nvSpPr>
          <xdr:spPr>
            <a:xfrm>
              <a:off x="4940410" y="6261424"/>
              <a:ext cx="857325" cy="332479"/>
            </a:xfrm>
            <a:prstGeom prst="roundRect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txBody>
            <a:bodyPr wrap="square" rtlCol="0" anchor="ctr">
              <a:noAutofit/>
            </a:bodyPr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PE" sz="800" b="1" u="sng">
                  <a:solidFill>
                    <a:srgbClr val="0070C0"/>
                  </a:solidFill>
                </a:rPr>
                <a:t>Var.%</a:t>
              </a:r>
              <a:r>
                <a:rPr lang="es-PE" sz="800" b="1" u="sng" baseline="0">
                  <a:solidFill>
                    <a:srgbClr val="0070C0"/>
                  </a:solidFill>
                </a:rPr>
                <a:t> </a:t>
              </a:r>
              <a:r>
                <a:rPr lang="es-PE" sz="800" b="1" u="sng">
                  <a:solidFill>
                    <a:srgbClr val="0070C0"/>
                  </a:solidFill>
                </a:rPr>
                <a:t>25/24</a:t>
              </a:r>
            </a:p>
            <a:p>
              <a:pPr algn="ctr"/>
              <a:r>
                <a:rPr lang="es-PE" sz="800" b="1"/>
                <a:t>+ 73.5%</a:t>
              </a:r>
            </a:p>
          </xdr:txBody>
        </xdr:sp>
        <xdr:sp macro="" textlink="">
          <xdr:nvSpPr>
            <xdr:cNvPr id="15" name="Flecha abajo 18">
              <a:extLst>
                <a:ext uri="{FF2B5EF4-FFF2-40B4-BE49-F238E27FC236}">
                  <a16:creationId xmlns:a16="http://schemas.microsoft.com/office/drawing/2014/main" id="{44539A6B-330D-4201-B499-A60C6A500CE9}"/>
                </a:ext>
              </a:extLst>
            </xdr:cNvPr>
            <xdr:cNvSpPr/>
          </xdr:nvSpPr>
          <xdr:spPr>
            <a:xfrm>
              <a:off x="5245956" y="6585822"/>
              <a:ext cx="272156" cy="146900"/>
            </a:xfrm>
            <a:prstGeom prst="downArrow">
              <a:avLst/>
            </a:prstGeom>
            <a:solidFill>
              <a:schemeClr val="bg1">
                <a:lumMod val="9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s-PE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s-PE" sz="900"/>
            </a:p>
          </xdr:txBody>
        </xdr:sp>
      </xdr:grpSp>
      <xdr:sp macro="" textlink="">
        <xdr:nvSpPr>
          <xdr:cNvPr id="13" name="Triángulo isósceles 12">
            <a:extLst>
              <a:ext uri="{FF2B5EF4-FFF2-40B4-BE49-F238E27FC236}">
                <a16:creationId xmlns:a16="http://schemas.microsoft.com/office/drawing/2014/main" id="{99692E2D-A8C3-40EB-AD63-77404B2AE965}"/>
              </a:ext>
            </a:extLst>
          </xdr:cNvPr>
          <xdr:cNvSpPr/>
        </xdr:nvSpPr>
        <xdr:spPr>
          <a:xfrm flipH="1">
            <a:off x="14587543" y="1928386"/>
            <a:ext cx="133632" cy="39966"/>
          </a:xfrm>
          <a:prstGeom prst="triangle">
            <a:avLst/>
          </a:prstGeom>
          <a:solidFill>
            <a:srgbClr val="00B0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111593</xdr:colOff>
      <xdr:row>3</xdr:row>
      <xdr:rowOff>105833</xdr:rowOff>
    </xdr:from>
    <xdr:to>
      <xdr:col>17</xdr:col>
      <xdr:colOff>359833</xdr:colOff>
      <xdr:row>17</xdr:row>
      <xdr:rowOff>190500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19</xdr:col>
      <xdr:colOff>338667</xdr:colOff>
      <xdr:row>18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5589250" y="4370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PE" sz="1100"/>
        </a:p>
      </xdr:txBody>
    </xdr:sp>
    <xdr:clientData/>
  </xdr:oneCellAnchor>
  <xdr:twoCellAnchor>
    <xdr:from>
      <xdr:col>16</xdr:col>
      <xdr:colOff>68035</xdr:colOff>
      <xdr:row>4</xdr:row>
      <xdr:rowOff>85045</xdr:rowOff>
    </xdr:from>
    <xdr:to>
      <xdr:col>17</xdr:col>
      <xdr:colOff>76539</xdr:colOff>
      <xdr:row>7</xdr:row>
      <xdr:rowOff>153080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817A3E9A-6F94-4DD3-B442-9B1CEB2FAE00}"/>
            </a:ext>
          </a:extLst>
        </xdr:cNvPr>
        <xdr:cNvGrpSpPr/>
      </xdr:nvGrpSpPr>
      <xdr:grpSpPr>
        <a:xfrm>
          <a:off x="13197023" y="1056459"/>
          <a:ext cx="1201034" cy="593407"/>
          <a:chOff x="5387626" y="7079166"/>
          <a:chExt cx="1331521" cy="1035217"/>
        </a:xfrm>
      </xdr:grpSpPr>
      <xdr:sp macro="" textlink="">
        <xdr:nvSpPr>
          <xdr:cNvPr id="14" name="CuadroTexto 102">
            <a:extLst>
              <a:ext uri="{FF2B5EF4-FFF2-40B4-BE49-F238E27FC236}">
                <a16:creationId xmlns:a16="http://schemas.microsoft.com/office/drawing/2014/main" id="{AB1413B3-726B-4382-B920-E6CE450D5AF5}"/>
              </a:ext>
            </a:extLst>
          </xdr:cNvPr>
          <xdr:cNvSpPr txBox="1"/>
        </xdr:nvSpPr>
        <xdr:spPr>
          <a:xfrm>
            <a:off x="5387626" y="7079166"/>
            <a:ext cx="1331521" cy="699598"/>
          </a:xfrm>
          <a:prstGeom prst="roundRect">
            <a:avLst/>
          </a:prstGeom>
          <a:solidFill>
            <a:schemeClr val="bg1">
              <a:lumMod val="95000"/>
            </a:schemeClr>
          </a:solidFill>
        </xdr:spPr>
        <xdr:txBody>
          <a:bodyPr wrap="square" rtlCol="0">
            <a:noAutofit/>
          </a:bodyPr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PE" sz="800" b="1" u="sng">
                <a:solidFill>
                  <a:srgbClr val="0070C0"/>
                </a:solidFill>
              </a:rPr>
              <a:t>Var. % 25/24</a:t>
            </a:r>
          </a:p>
          <a:p>
            <a:pPr algn="ctr"/>
            <a:r>
              <a:rPr lang="es-PE" sz="800" b="1"/>
              <a:t> -21.7% (valor)</a:t>
            </a:r>
          </a:p>
          <a:p>
            <a:pPr algn="ctr"/>
            <a:r>
              <a:rPr lang="es-PE" sz="800" b="1" kern="12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   -7.8%</a:t>
            </a:r>
            <a:r>
              <a:rPr lang="es-PE" sz="800" b="1"/>
              <a:t> (volumen)</a:t>
            </a:r>
          </a:p>
        </xdr:txBody>
      </xdr:sp>
      <xdr:sp macro="" textlink="">
        <xdr:nvSpPr>
          <xdr:cNvPr id="15" name="Triángulo isósceles 14">
            <a:extLst>
              <a:ext uri="{FF2B5EF4-FFF2-40B4-BE49-F238E27FC236}">
                <a16:creationId xmlns:a16="http://schemas.microsoft.com/office/drawing/2014/main" id="{7CE00B91-0A7C-485A-9709-55DCF0CFE5A0}"/>
              </a:ext>
            </a:extLst>
          </xdr:cNvPr>
          <xdr:cNvSpPr/>
        </xdr:nvSpPr>
        <xdr:spPr>
          <a:xfrm flipH="1" flipV="1">
            <a:off x="5640529" y="7632505"/>
            <a:ext cx="76329" cy="125301"/>
          </a:xfrm>
          <a:prstGeom prst="triangl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 sz="1100"/>
          </a:p>
        </xdr:txBody>
      </xdr:sp>
      <xdr:sp macro="" textlink="">
        <xdr:nvSpPr>
          <xdr:cNvPr id="16" name="Flecha abajo 18">
            <a:extLst>
              <a:ext uri="{FF2B5EF4-FFF2-40B4-BE49-F238E27FC236}">
                <a16:creationId xmlns:a16="http://schemas.microsoft.com/office/drawing/2014/main" id="{F27F3DEA-424B-4707-9953-ADF84DE2228C}"/>
              </a:ext>
            </a:extLst>
          </xdr:cNvPr>
          <xdr:cNvSpPr/>
        </xdr:nvSpPr>
        <xdr:spPr>
          <a:xfrm>
            <a:off x="5872132" y="7783840"/>
            <a:ext cx="285227" cy="330543"/>
          </a:xfrm>
          <a:prstGeom prst="down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/>
          </a:p>
        </xdr:txBody>
      </xdr:sp>
      <xdr:sp macro="" textlink="">
        <xdr:nvSpPr>
          <xdr:cNvPr id="17" name="Triángulo isósceles 16">
            <a:extLst>
              <a:ext uri="{FF2B5EF4-FFF2-40B4-BE49-F238E27FC236}">
                <a16:creationId xmlns:a16="http://schemas.microsoft.com/office/drawing/2014/main" id="{7A389C18-139B-43D3-BF05-5BEF684A39DF}"/>
              </a:ext>
            </a:extLst>
          </xdr:cNvPr>
          <xdr:cNvSpPr/>
        </xdr:nvSpPr>
        <xdr:spPr>
          <a:xfrm flipV="1">
            <a:off x="5633662" y="7469615"/>
            <a:ext cx="91677" cy="100242"/>
          </a:xfrm>
          <a:prstGeom prst="triangle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PE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PE" sz="1100"/>
          </a:p>
        </xdr:txBody>
      </xdr:sp>
    </xdr:grpSp>
    <xdr:clientData/>
  </xdr:twoCellAnchor>
  <xdr:twoCellAnchor>
    <xdr:from>
      <xdr:col>3</xdr:col>
      <xdr:colOff>306917</xdr:colOff>
      <xdr:row>50</xdr:row>
      <xdr:rowOff>10583</xdr:rowOff>
    </xdr:from>
    <xdr:to>
      <xdr:col>4</xdr:col>
      <xdr:colOff>857250</xdr:colOff>
      <xdr:row>51</xdr:row>
      <xdr:rowOff>68934</xdr:rowOff>
    </xdr:to>
    <xdr:sp macro="" textlink="">
      <xdr:nvSpPr>
        <xdr:cNvPr id="18" name="CuadroTexto 15">
          <a:extLst>
            <a:ext uri="{FF2B5EF4-FFF2-40B4-BE49-F238E27FC236}">
              <a16:creationId xmlns:a16="http://schemas.microsoft.com/office/drawing/2014/main" id="{0C9E005F-9AC8-413E-92B3-C25CD68222A0}"/>
            </a:ext>
          </a:extLst>
        </xdr:cNvPr>
        <xdr:cNvSpPr txBox="1"/>
      </xdr:nvSpPr>
      <xdr:spPr>
        <a:xfrm>
          <a:off x="2667000" y="9588500"/>
          <a:ext cx="1513417" cy="24885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P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0">
            <a:buFontTx/>
            <a:buNone/>
          </a:pPr>
          <a:endParaRPr lang="es-PE" sz="1000">
            <a:effectLst/>
            <a:latin typeface="Calibri Light" panose="020F0302020204030204" pitchFamily="34" charset="0"/>
            <a:ea typeface="Calibri Light" panose="020F0302020204030204" pitchFamily="34" charset="0"/>
            <a:cs typeface="Calibri Light" panose="020F0302020204030204" pitchFamily="34" charset="0"/>
          </a:endParaRPr>
        </a:p>
      </xdr:txBody>
    </xdr:sp>
    <xdr:clientData/>
  </xdr:twoCellAnchor>
  <xdr:twoCellAnchor>
    <xdr:from>
      <xdr:col>6</xdr:col>
      <xdr:colOff>243415</xdr:colOff>
      <xdr:row>49</xdr:row>
      <xdr:rowOff>10583</xdr:rowOff>
    </xdr:from>
    <xdr:to>
      <xdr:col>11</xdr:col>
      <xdr:colOff>359832</xdr:colOff>
      <xdr:row>60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D555217-48CB-4810-BFE9-0ABA3C731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112259</xdr:colOff>
      <xdr:row>22</xdr:row>
      <xdr:rowOff>184717</xdr:rowOff>
    </xdr:from>
    <xdr:to>
      <xdr:col>11</xdr:col>
      <xdr:colOff>76539</xdr:colOff>
      <xdr:row>34</xdr:row>
      <xdr:rowOff>178594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DDE2307-399E-40CE-93C6-0C654242D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0.42887</cdr:x>
      <cdr:y>0.71391</cdr:y>
    </cdr:from>
    <cdr:to>
      <cdr:x>0.61231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02EDAEF-4859-443F-9F08-B6F0A06DDCB0}"/>
            </a:ext>
          </a:extLst>
        </cdr:cNvPr>
        <cdr:cNvSpPr txBox="1"/>
      </cdr:nvSpPr>
      <cdr:spPr>
        <a:xfrm xmlns:a="http://schemas.openxmlformats.org/drawingml/2006/main">
          <a:off x="2137832" y="288924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E" sz="1100"/>
        </a:p>
      </cdr:txBody>
    </cdr:sp>
  </cdr:relSizeAnchor>
  <cdr:relSizeAnchor xmlns:cdr="http://schemas.openxmlformats.org/drawingml/2006/chartDrawing">
    <cdr:from>
      <cdr:x>0.44798</cdr:x>
      <cdr:y>0.71391</cdr:y>
    </cdr:from>
    <cdr:to>
      <cdr:x>0.63142</cdr:x>
      <cdr:y>1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893A8A57-426F-46D9-8C6E-0724889BA8D5}"/>
            </a:ext>
          </a:extLst>
        </cdr:cNvPr>
        <cdr:cNvSpPr txBox="1"/>
      </cdr:nvSpPr>
      <cdr:spPr>
        <a:xfrm xmlns:a="http://schemas.openxmlformats.org/drawingml/2006/main">
          <a:off x="2233082" y="292099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E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0.37603</cdr:x>
      <cdr:y>0.40777</cdr:y>
    </cdr:from>
    <cdr:to>
      <cdr:x>0.6049</cdr:x>
      <cdr:y>0.64597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C3CD2EB5-FF8C-47B8-884F-DBDA31B09406}"/>
            </a:ext>
          </a:extLst>
        </cdr:cNvPr>
        <cdr:cNvSpPr txBox="1"/>
      </cdr:nvSpPr>
      <cdr:spPr>
        <a:xfrm xmlns:a="http://schemas.openxmlformats.org/drawingml/2006/main">
          <a:off x="1460518" y="889000"/>
          <a:ext cx="888983" cy="519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E" sz="1100" b="1"/>
            <a:t>Ene-Nov</a:t>
          </a:r>
        </a:p>
        <a:p xmlns:a="http://schemas.openxmlformats.org/drawingml/2006/main">
          <a:pPr algn="ctr"/>
          <a:r>
            <a:rPr lang="es-PE" sz="1100" b="1"/>
            <a:t>2025*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0.40882</cdr:x>
      <cdr:y>0.40747</cdr:y>
    </cdr:from>
    <cdr:to>
      <cdr:x>0.593</cdr:x>
      <cdr:y>0.64297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EA83E5A3-E159-4AAE-86E3-CD5F3360C015}"/>
            </a:ext>
          </a:extLst>
        </cdr:cNvPr>
        <cdr:cNvSpPr txBox="1"/>
      </cdr:nvSpPr>
      <cdr:spPr>
        <a:xfrm xmlns:a="http://schemas.openxmlformats.org/drawingml/2006/main">
          <a:off x="1529103" y="912357"/>
          <a:ext cx="688862" cy="5272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E" sz="1100" b="1"/>
            <a:t>  2025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289891</xdr:colOff>
      <xdr:row>4</xdr:row>
      <xdr:rowOff>33131</xdr:rowOff>
    </xdr:from>
    <xdr:to>
      <xdr:col>13</xdr:col>
      <xdr:colOff>415109</xdr:colOff>
      <xdr:row>14</xdr:row>
      <xdr:rowOff>162413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397565</xdr:colOff>
      <xdr:row>20</xdr:row>
      <xdr:rowOff>49696</xdr:rowOff>
    </xdr:from>
    <xdr:to>
      <xdr:col>13</xdr:col>
      <xdr:colOff>522783</xdr:colOff>
      <xdr:row>30</xdr:row>
      <xdr:rowOff>80424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41413</xdr:colOff>
      <xdr:row>40</xdr:row>
      <xdr:rowOff>33131</xdr:rowOff>
    </xdr:from>
    <xdr:to>
      <xdr:col>13</xdr:col>
      <xdr:colOff>147931</xdr:colOff>
      <xdr:row>50</xdr:row>
      <xdr:rowOff>56845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695740</xdr:colOff>
      <xdr:row>58</xdr:row>
      <xdr:rowOff>24848</xdr:rowOff>
    </xdr:from>
    <xdr:to>
      <xdr:col>13</xdr:col>
      <xdr:colOff>744587</xdr:colOff>
      <xdr:row>71</xdr:row>
      <xdr:rowOff>140805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80</xdr:row>
      <xdr:rowOff>0</xdr:rowOff>
    </xdr:from>
    <xdr:to>
      <xdr:col>10</xdr:col>
      <xdr:colOff>561337</xdr:colOff>
      <xdr:row>101</xdr:row>
      <xdr:rowOff>76200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0.7151</cdr:x>
      <cdr:y>0.05871</cdr:y>
    </cdr:from>
    <cdr:to>
      <cdr:x>0.7151</cdr:x>
      <cdr:y>0.92042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id="{0EA7B4A0-261B-49F3-8C72-A67DD4F9ADD9}"/>
            </a:ext>
          </a:extLst>
        </cdr:cNvPr>
        <cdr:cNvCxnSpPr/>
      </cdr:nvCxnSpPr>
      <cdr:spPr>
        <a:xfrm xmlns:a="http://schemas.openxmlformats.org/drawingml/2006/main">
          <a:off x="3430037" y="125751"/>
          <a:ext cx="0" cy="184574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showGridLines="0" topLeftCell="A25" zoomScaleNormal="100" workbookViewId="0">
      <selection activeCell="F36" sqref="F36:G41"/>
    </sheetView>
  </sheetViews>
  <sheetFormatPr baseColWidth="10" defaultColWidth="11.44140625" defaultRowHeight="14.4" x14ac:dyDescent="0.3"/>
  <cols>
    <col min="1" max="1" width="3.5546875" style="75" customWidth="1"/>
    <col min="2" max="2" width="15.5546875" style="75" customWidth="1"/>
    <col min="3" max="3" width="14.33203125" style="75" customWidth="1"/>
    <col min="4" max="4" width="15.88671875" style="75" customWidth="1"/>
    <col min="5" max="5" width="11.88671875" style="75" customWidth="1"/>
    <col min="6" max="6" width="11.44140625" style="75"/>
    <col min="7" max="7" width="10" style="75" customWidth="1"/>
    <col min="8" max="12" width="11.44140625" style="75" customWidth="1"/>
    <col min="13" max="16" width="11.44140625" style="75"/>
    <col min="17" max="17" width="13.5546875" style="75" customWidth="1"/>
    <col min="18" max="18" width="12.6640625" style="75" customWidth="1"/>
    <col min="19" max="16384" width="11.44140625" style="75"/>
  </cols>
  <sheetData>
    <row r="1" spans="1:15" s="56" customFormat="1" ht="31.5" customHeight="1" x14ac:dyDescent="0.3">
      <c r="B1" s="152" t="s">
        <v>70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3" spans="1:15" ht="18" x14ac:dyDescent="0.3">
      <c r="A3" s="76"/>
      <c r="B3" s="77" t="s">
        <v>71</v>
      </c>
      <c r="D3" s="78"/>
    </row>
    <row r="4" spans="1:15" x14ac:dyDescent="0.3">
      <c r="D4" s="78"/>
    </row>
    <row r="5" spans="1:15" x14ac:dyDescent="0.3">
      <c r="D5" s="78"/>
    </row>
    <row r="6" spans="1:15" ht="18.75" customHeight="1" x14ac:dyDescent="0.3">
      <c r="B6" s="101" t="s">
        <v>0</v>
      </c>
      <c r="C6" s="101" t="s">
        <v>1</v>
      </c>
      <c r="D6" s="102"/>
      <c r="E6" s="14" t="s">
        <v>62</v>
      </c>
    </row>
    <row r="7" spans="1:15" ht="18.75" customHeight="1" x14ac:dyDescent="0.3">
      <c r="B7" s="6">
        <v>2013</v>
      </c>
      <c r="C7" s="103">
        <v>67694.428838168096</v>
      </c>
      <c r="D7" s="104">
        <f t="shared" ref="D7:D14" si="0">C7</f>
        <v>67694.428838168096</v>
      </c>
      <c r="E7" s="101"/>
    </row>
    <row r="8" spans="1:15" ht="18.75" customHeight="1" x14ac:dyDescent="0.3">
      <c r="B8" s="6">
        <v>2014</v>
      </c>
      <c r="C8" s="105">
        <v>55096.1618488889</v>
      </c>
      <c r="D8" s="104">
        <f t="shared" si="0"/>
        <v>55096.1618488889</v>
      </c>
      <c r="E8" s="106"/>
    </row>
    <row r="9" spans="1:15" x14ac:dyDescent="0.3">
      <c r="B9" s="6">
        <v>2015</v>
      </c>
      <c r="C9" s="105">
        <v>23028.57813882114</v>
      </c>
      <c r="D9" s="104">
        <f t="shared" si="0"/>
        <v>23028.57813882114</v>
      </c>
      <c r="E9" s="106"/>
      <c r="F9" s="72"/>
      <c r="G9" s="73"/>
    </row>
    <row r="10" spans="1:15" x14ac:dyDescent="0.3">
      <c r="B10" s="6">
        <v>2016</v>
      </c>
      <c r="C10" s="105">
        <v>20974.989495555554</v>
      </c>
      <c r="D10" s="104">
        <f t="shared" si="0"/>
        <v>20974.989495555554</v>
      </c>
      <c r="E10" s="106"/>
      <c r="F10" s="72"/>
      <c r="G10" s="73"/>
    </row>
    <row r="11" spans="1:15" ht="13.5" customHeight="1" x14ac:dyDescent="0.3">
      <c r="B11" s="6">
        <v>2017</v>
      </c>
      <c r="C11" s="105">
        <v>11926.979352047936</v>
      </c>
      <c r="D11" s="104">
        <f t="shared" si="0"/>
        <v>11926.979352047936</v>
      </c>
      <c r="E11" s="106"/>
      <c r="F11" s="72"/>
      <c r="G11" s="73"/>
    </row>
    <row r="12" spans="1:15" x14ac:dyDescent="0.3">
      <c r="B12" s="6">
        <v>2018</v>
      </c>
      <c r="C12" s="105">
        <v>31889.597215701586</v>
      </c>
      <c r="D12" s="104">
        <f t="shared" si="0"/>
        <v>31889.597215701586</v>
      </c>
      <c r="E12" s="106"/>
      <c r="F12" s="72"/>
      <c r="G12" s="73"/>
    </row>
    <row r="13" spans="1:15" x14ac:dyDescent="0.3">
      <c r="B13" s="6">
        <v>2019</v>
      </c>
      <c r="C13" s="105">
        <v>53495.756242462841</v>
      </c>
      <c r="D13" s="104">
        <f t="shared" si="0"/>
        <v>53495.756242462841</v>
      </c>
      <c r="E13" s="177">
        <f>+C13/C12-1</f>
        <v>0.67753000706208222</v>
      </c>
      <c r="F13" s="74"/>
      <c r="G13" s="73"/>
      <c r="I13" s="80"/>
      <c r="N13" s="74"/>
      <c r="O13" s="73"/>
    </row>
    <row r="14" spans="1:15" x14ac:dyDescent="0.3">
      <c r="B14" s="6">
        <v>2020</v>
      </c>
      <c r="C14" s="108">
        <v>47581.347105513021</v>
      </c>
      <c r="D14" s="104">
        <f t="shared" si="0"/>
        <v>47581.347105513021</v>
      </c>
      <c r="E14" s="177">
        <f t="shared" ref="E14:E19" si="1">+C14/C13-1</f>
        <v>-0.11055847327671187</v>
      </c>
      <c r="F14" s="74"/>
      <c r="G14" s="73"/>
      <c r="N14" s="74"/>
      <c r="O14" s="73"/>
    </row>
    <row r="15" spans="1:15" ht="16.95" customHeight="1" x14ac:dyDescent="0.3">
      <c r="B15" s="6">
        <v>2021</v>
      </c>
      <c r="C15" s="109">
        <v>54944.316850550975</v>
      </c>
      <c r="D15" s="110">
        <f t="shared" ref="D15:D19" si="2">C15</f>
        <v>54944.316850550975</v>
      </c>
      <c r="E15" s="177">
        <f t="shared" si="1"/>
        <v>0.15474487783438229</v>
      </c>
      <c r="F15" s="74"/>
      <c r="G15" s="73"/>
      <c r="N15" s="74"/>
      <c r="O15" s="73"/>
    </row>
    <row r="16" spans="1:15" ht="16.95" customHeight="1" x14ac:dyDescent="0.3">
      <c r="B16" s="6">
        <v>2022</v>
      </c>
      <c r="C16" s="109">
        <v>26505.423623628769</v>
      </c>
      <c r="D16" s="104">
        <f t="shared" si="2"/>
        <v>26505.423623628769</v>
      </c>
      <c r="E16" s="177">
        <f t="shared" si="1"/>
        <v>-0.51759480974667937</v>
      </c>
      <c r="F16" s="74"/>
      <c r="G16" s="73"/>
      <c r="N16" s="74"/>
      <c r="O16" s="73"/>
    </row>
    <row r="17" spans="2:15" x14ac:dyDescent="0.3">
      <c r="B17" s="6">
        <v>2023</v>
      </c>
      <c r="C17" s="111">
        <v>15364.00935603295</v>
      </c>
      <c r="D17" s="104">
        <f t="shared" si="2"/>
        <v>15364.00935603295</v>
      </c>
      <c r="E17" s="177">
        <f t="shared" si="1"/>
        <v>-0.42034469721372769</v>
      </c>
      <c r="F17" s="74"/>
      <c r="G17" s="73" t="s">
        <v>11</v>
      </c>
      <c r="N17" s="74"/>
      <c r="O17" s="73"/>
    </row>
    <row r="18" spans="2:15" x14ac:dyDescent="0.3">
      <c r="B18" s="6">
        <v>2024</v>
      </c>
      <c r="C18" s="111">
        <v>42214.566224832437</v>
      </c>
      <c r="D18" s="104">
        <f t="shared" si="2"/>
        <v>42214.566224832437</v>
      </c>
      <c r="E18" s="177">
        <f t="shared" si="1"/>
        <v>1.7476269537844393</v>
      </c>
      <c r="F18" s="74"/>
      <c r="G18" s="73"/>
      <c r="N18" s="74"/>
      <c r="O18" s="73"/>
    </row>
    <row r="19" spans="2:15" x14ac:dyDescent="0.3">
      <c r="B19" s="201" t="s">
        <v>121</v>
      </c>
      <c r="C19" s="202">
        <v>37728.673617280263</v>
      </c>
      <c r="D19" s="104">
        <f t="shared" si="2"/>
        <v>37728.673617280263</v>
      </c>
      <c r="E19" s="177">
        <f t="shared" si="1"/>
        <v>-0.10626409338569442</v>
      </c>
    </row>
    <row r="20" spans="2:15" x14ac:dyDescent="0.3">
      <c r="B20" s="203"/>
      <c r="C20" s="204"/>
      <c r="D20" s="206"/>
      <c r="E20" s="205"/>
    </row>
    <row r="22" spans="2:15" x14ac:dyDescent="0.3">
      <c r="G22" s="75" t="s">
        <v>11</v>
      </c>
    </row>
    <row r="25" spans="2:15" ht="18" x14ac:dyDescent="0.3">
      <c r="B25" s="221" t="s">
        <v>3</v>
      </c>
      <c r="C25" s="221"/>
      <c r="D25" s="221"/>
      <c r="E25" s="82"/>
    </row>
    <row r="26" spans="2:15" x14ac:dyDescent="0.3">
      <c r="C26" s="71" t="s">
        <v>120</v>
      </c>
      <c r="D26" s="78"/>
      <c r="E26" s="82"/>
      <c r="F26" s="83"/>
      <c r="G26" s="83"/>
      <c r="H26" s="83"/>
      <c r="I26" s="83"/>
      <c r="J26" s="83"/>
      <c r="K26" s="83"/>
      <c r="L26" s="83"/>
      <c r="M26" s="83"/>
      <c r="N26" s="83"/>
    </row>
    <row r="27" spans="2:15" x14ac:dyDescent="0.3">
      <c r="B27" s="160" t="s">
        <v>66</v>
      </c>
      <c r="C27" s="154" t="s">
        <v>1</v>
      </c>
      <c r="D27" s="154" t="s">
        <v>4</v>
      </c>
      <c r="F27" s="83"/>
      <c r="G27" s="83"/>
      <c r="H27" s="83"/>
      <c r="I27" s="83"/>
      <c r="J27" s="83"/>
      <c r="K27" s="83"/>
      <c r="L27" s="83"/>
      <c r="M27" s="83"/>
      <c r="N27" s="83"/>
    </row>
    <row r="28" spans="2:15" x14ac:dyDescent="0.3">
      <c r="B28" s="161" t="s">
        <v>5</v>
      </c>
      <c r="C28" s="162">
        <v>37263.130043206191</v>
      </c>
      <c r="D28" s="219">
        <f>+C28/$C$30</f>
        <v>0.98766074898904355</v>
      </c>
      <c r="F28" s="83"/>
      <c r="G28" s="83"/>
      <c r="H28" s="83"/>
      <c r="I28" s="83"/>
      <c r="J28" s="83"/>
      <c r="K28" s="83"/>
      <c r="L28" s="83"/>
      <c r="M28" s="83"/>
      <c r="N28" s="83"/>
    </row>
    <row r="29" spans="2:15" x14ac:dyDescent="0.3">
      <c r="B29" s="161" t="s">
        <v>6</v>
      </c>
      <c r="C29" s="162">
        <v>465.54357407407406</v>
      </c>
      <c r="D29" s="219">
        <f>+C29/$C$30</f>
        <v>1.2339251010956519E-2</v>
      </c>
      <c r="F29" s="83"/>
      <c r="G29" s="83"/>
      <c r="H29" s="83"/>
      <c r="I29" s="83"/>
      <c r="J29" s="83"/>
      <c r="K29" s="83"/>
      <c r="L29" s="83"/>
      <c r="M29" s="83"/>
      <c r="N29" s="83"/>
    </row>
    <row r="30" spans="2:15" x14ac:dyDescent="0.3">
      <c r="B30" s="163" t="s">
        <v>7</v>
      </c>
      <c r="C30" s="164">
        <f>SUM(C28:C29)</f>
        <v>37728.673617280263</v>
      </c>
      <c r="D30" s="220">
        <f>C30/C30</f>
        <v>1</v>
      </c>
      <c r="F30" s="83"/>
      <c r="G30" s="83"/>
      <c r="H30" s="83"/>
      <c r="I30" s="83"/>
      <c r="J30" s="83"/>
      <c r="K30" s="83"/>
      <c r="L30" s="83"/>
      <c r="M30" s="83"/>
      <c r="N30" s="83"/>
    </row>
    <row r="31" spans="2:15" x14ac:dyDescent="0.3">
      <c r="C31" s="84"/>
      <c r="D31" s="78"/>
      <c r="F31" s="83"/>
      <c r="G31" s="83"/>
      <c r="H31" s="83"/>
      <c r="I31" s="83"/>
      <c r="J31" s="83"/>
      <c r="K31" s="83"/>
      <c r="L31" s="83"/>
      <c r="M31" s="83"/>
      <c r="N31" s="83"/>
    </row>
    <row r="32" spans="2:15" x14ac:dyDescent="0.3">
      <c r="C32" s="85"/>
      <c r="D32" s="78"/>
    </row>
    <row r="33" spans="2:7" x14ac:dyDescent="0.3">
      <c r="B33" s="86"/>
      <c r="C33" s="87"/>
      <c r="D33" s="78"/>
    </row>
    <row r="34" spans="2:7" x14ac:dyDescent="0.3">
      <c r="B34" s="222" t="s">
        <v>51</v>
      </c>
      <c r="C34" s="222"/>
      <c r="D34" s="222"/>
      <c r="E34" s="78"/>
      <c r="F34" s="78"/>
    </row>
    <row r="35" spans="2:7" x14ac:dyDescent="0.3">
      <c r="B35" s="158"/>
      <c r="C35" s="159" t="s">
        <v>122</v>
      </c>
      <c r="D35" s="78"/>
      <c r="E35" s="78"/>
      <c r="F35" s="78"/>
    </row>
    <row r="36" spans="2:7" x14ac:dyDescent="0.3">
      <c r="B36" s="88" t="s">
        <v>8</v>
      </c>
      <c r="C36" s="153" t="s">
        <v>1</v>
      </c>
      <c r="D36" s="154" t="s">
        <v>52</v>
      </c>
      <c r="F36" s="171" t="s">
        <v>68</v>
      </c>
      <c r="G36" s="171" t="s">
        <v>57</v>
      </c>
    </row>
    <row r="37" spans="2:7" x14ac:dyDescent="0.3">
      <c r="B37" s="157" t="s">
        <v>73</v>
      </c>
      <c r="C37" s="112">
        <v>25959.925922085262</v>
      </c>
      <c r="D37" s="107">
        <f>+C37/$C$41</f>
        <v>0.6880688726410793</v>
      </c>
      <c r="F37" s="172" t="str">
        <f>+PROPER(B37)</f>
        <v>Piura</v>
      </c>
      <c r="G37" s="175">
        <f>+D37</f>
        <v>0.6880688726410793</v>
      </c>
    </row>
    <row r="38" spans="2:7" x14ac:dyDescent="0.3">
      <c r="B38" s="157" t="s">
        <v>65</v>
      </c>
      <c r="C38" s="112">
        <v>8038.2916729727785</v>
      </c>
      <c r="D38" s="107">
        <f t="shared" ref="D38:D40" si="3">+C38/$C$41</f>
        <v>0.21305524160518402</v>
      </c>
      <c r="F38" s="172" t="str">
        <f t="shared" ref="F38:F40" si="4">+PROPER(B38)</f>
        <v>Áncash</v>
      </c>
      <c r="G38" s="175">
        <f t="shared" ref="G38:G40" si="5">+D38</f>
        <v>0.21305524160518402</v>
      </c>
    </row>
    <row r="39" spans="2:7" x14ac:dyDescent="0.3">
      <c r="B39" s="157" t="s">
        <v>74</v>
      </c>
      <c r="C39" s="112">
        <v>3447.1760222222206</v>
      </c>
      <c r="D39" s="107">
        <f t="shared" si="3"/>
        <v>9.1367538047861976E-2</v>
      </c>
      <c r="F39" s="172" t="str">
        <f t="shared" si="4"/>
        <v>Ica</v>
      </c>
      <c r="G39" s="175">
        <f t="shared" si="5"/>
        <v>9.1367538047861976E-2</v>
      </c>
    </row>
    <row r="40" spans="2:7" x14ac:dyDescent="0.3">
      <c r="B40" s="157" t="s">
        <v>111</v>
      </c>
      <c r="C40" s="112">
        <v>283.27999999999997</v>
      </c>
      <c r="D40" s="107">
        <f t="shared" si="3"/>
        <v>7.5083477058746576E-3</v>
      </c>
      <c r="F40" s="172" t="str">
        <f t="shared" si="4"/>
        <v>Callao</v>
      </c>
      <c r="G40" s="175">
        <f t="shared" si="5"/>
        <v>7.5083477058746576E-3</v>
      </c>
    </row>
    <row r="41" spans="2:7" x14ac:dyDescent="0.3">
      <c r="B41" s="88" t="s">
        <v>7</v>
      </c>
      <c r="C41" s="155">
        <f>SUM(C37:C40)</f>
        <v>37728.673617280263</v>
      </c>
      <c r="D41" s="156">
        <f ca="1">SUM(D37:D53)</f>
        <v>1</v>
      </c>
      <c r="F41" s="173" t="s">
        <v>69</v>
      </c>
      <c r="G41" s="174">
        <f>SUM(G37:G40)</f>
        <v>1</v>
      </c>
    </row>
    <row r="47" spans="2:7" x14ac:dyDescent="0.3">
      <c r="D47" s="180"/>
      <c r="E47" s="181"/>
    </row>
    <row r="48" spans="2:7" x14ac:dyDescent="0.3">
      <c r="D48" s="180"/>
      <c r="E48" s="181"/>
    </row>
    <row r="51" spans="3:4" x14ac:dyDescent="0.3">
      <c r="C51" s="74"/>
      <c r="D51" s="179"/>
    </row>
    <row r="52" spans="3:4" x14ac:dyDescent="0.3">
      <c r="C52" s="74"/>
      <c r="D52" s="179"/>
    </row>
    <row r="53" spans="3:4" x14ac:dyDescent="0.3">
      <c r="C53" s="74"/>
      <c r="D53" s="179"/>
    </row>
    <row r="54" spans="3:4" x14ac:dyDescent="0.3">
      <c r="C54" s="74"/>
      <c r="D54" s="179"/>
    </row>
    <row r="55" spans="3:4" x14ac:dyDescent="0.3">
      <c r="C55" s="74"/>
      <c r="D55" s="179"/>
    </row>
    <row r="56" spans="3:4" x14ac:dyDescent="0.3">
      <c r="C56" s="74"/>
      <c r="D56" s="179"/>
    </row>
    <row r="57" spans="3:4" x14ac:dyDescent="0.3">
      <c r="C57" s="74"/>
      <c r="D57" s="179"/>
    </row>
    <row r="58" spans="3:4" x14ac:dyDescent="0.3">
      <c r="C58" s="74"/>
      <c r="D58" s="179"/>
    </row>
    <row r="59" spans="3:4" x14ac:dyDescent="0.3">
      <c r="C59" s="74"/>
      <c r="D59" s="179"/>
    </row>
    <row r="60" spans="3:4" x14ac:dyDescent="0.3">
      <c r="C60" s="74"/>
      <c r="D60" s="179"/>
    </row>
    <row r="61" spans="3:4" x14ac:dyDescent="0.3">
      <c r="C61" s="74"/>
      <c r="D61" s="179"/>
    </row>
    <row r="62" spans="3:4" x14ac:dyDescent="0.3">
      <c r="C62" s="74"/>
      <c r="D62" s="179"/>
    </row>
  </sheetData>
  <mergeCells count="2">
    <mergeCell ref="B25:D25"/>
    <mergeCell ref="B34:D34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75"/>
  <sheetViews>
    <sheetView showGridLines="0" zoomScaleNormal="100" workbookViewId="0">
      <selection activeCell="B16" sqref="B16:D17"/>
    </sheetView>
  </sheetViews>
  <sheetFormatPr baseColWidth="10" defaultColWidth="11.44140625" defaultRowHeight="14.4" x14ac:dyDescent="0.3"/>
  <cols>
    <col min="1" max="1" width="2.33203125" style="75" customWidth="1"/>
    <col min="2" max="2" width="12.44140625" style="75" customWidth="1"/>
    <col min="3" max="3" width="9.5546875" style="75" customWidth="1"/>
    <col min="4" max="4" width="9.6640625" style="78" customWidth="1"/>
    <col min="5" max="5" width="15.6640625" style="75" customWidth="1"/>
    <col min="6" max="6" width="17.109375" style="75" customWidth="1"/>
    <col min="7" max="7" width="16" style="75" customWidth="1"/>
    <col min="8" max="11" width="11.44140625" style="75"/>
    <col min="12" max="12" width="17.5546875" style="75" customWidth="1"/>
    <col min="13" max="13" width="13.33203125" style="75" customWidth="1"/>
    <col min="14" max="16384" width="11.44140625" style="75"/>
  </cols>
  <sheetData>
    <row r="2" spans="2:15" ht="21" x14ac:dyDescent="0.3">
      <c r="B2" s="89" t="s">
        <v>72</v>
      </c>
      <c r="D2" s="99"/>
    </row>
    <row r="4" spans="2:15" ht="18.75" customHeight="1" x14ac:dyDescent="0.3">
      <c r="B4" s="113" t="s">
        <v>0</v>
      </c>
      <c r="C4" s="113" t="s">
        <v>1</v>
      </c>
      <c r="D4" s="14" t="s">
        <v>62</v>
      </c>
    </row>
    <row r="5" spans="2:15" ht="18.75" customHeight="1" x14ac:dyDescent="0.3">
      <c r="B5" s="113">
        <v>2013</v>
      </c>
      <c r="C5" s="114">
        <v>10410.403484</v>
      </c>
      <c r="D5" s="113"/>
    </row>
    <row r="6" spans="2:15" x14ac:dyDescent="0.3">
      <c r="B6" s="6">
        <v>2014</v>
      </c>
      <c r="C6" s="114">
        <v>8336.8761799999993</v>
      </c>
      <c r="D6" s="115"/>
    </row>
    <row r="7" spans="2:15" x14ac:dyDescent="0.3">
      <c r="B7" s="6">
        <v>2015</v>
      </c>
      <c r="C7" s="114">
        <v>5076.7307700000001</v>
      </c>
      <c r="D7" s="115"/>
    </row>
    <row r="8" spans="2:15" x14ac:dyDescent="0.3">
      <c r="B8" s="6">
        <v>2016</v>
      </c>
      <c r="C8" s="114">
        <v>3950.5604999999996</v>
      </c>
      <c r="D8" s="115"/>
    </row>
    <row r="9" spans="2:15" x14ac:dyDescent="0.3">
      <c r="B9" s="6">
        <v>2017</v>
      </c>
      <c r="C9" s="114">
        <v>1960.85788</v>
      </c>
      <c r="D9" s="115"/>
    </row>
    <row r="10" spans="2:15" x14ac:dyDescent="0.3">
      <c r="B10" s="6">
        <v>2018</v>
      </c>
      <c r="C10" s="114">
        <v>6534.1192519999995</v>
      </c>
      <c r="D10" s="115"/>
    </row>
    <row r="11" spans="2:15" x14ac:dyDescent="0.3">
      <c r="B11" s="6">
        <v>2019</v>
      </c>
      <c r="C11" s="114">
        <v>7645.5126937322402</v>
      </c>
      <c r="D11" s="177">
        <f>+C11/C10-1</f>
        <v>0.17009078023668756</v>
      </c>
    </row>
    <row r="12" spans="2:15" x14ac:dyDescent="0.3">
      <c r="B12" s="6">
        <v>2020</v>
      </c>
      <c r="C12" s="114">
        <v>6029.1391440759999</v>
      </c>
      <c r="D12" s="177">
        <f t="shared" ref="D12:D17" si="0">+C12/C11-1</f>
        <v>-0.21141467085409937</v>
      </c>
      <c r="O12" s="75">
        <f>C18/C17-1</f>
        <v>-1</v>
      </c>
    </row>
    <row r="13" spans="2:15" x14ac:dyDescent="0.3">
      <c r="B13" s="66">
        <v>2021</v>
      </c>
      <c r="C13" s="114">
        <v>10008.397944999997</v>
      </c>
      <c r="D13" s="177">
        <f t="shared" si="0"/>
        <v>0.66000447258442585</v>
      </c>
    </row>
    <row r="14" spans="2:15" x14ac:dyDescent="0.3">
      <c r="B14" s="6">
        <v>2022</v>
      </c>
      <c r="C14" s="114">
        <v>7137.6086147417045</v>
      </c>
      <c r="D14" s="177">
        <f t="shared" si="0"/>
        <v>-0.28683804801071922</v>
      </c>
    </row>
    <row r="15" spans="2:15" x14ac:dyDescent="0.3">
      <c r="B15" s="6">
        <v>2023</v>
      </c>
      <c r="C15" s="114">
        <v>4023.8989769666682</v>
      </c>
      <c r="D15" s="177">
        <f t="shared" si="0"/>
        <v>-0.43623989571859079</v>
      </c>
    </row>
    <row r="16" spans="2:15" x14ac:dyDescent="0.3">
      <c r="B16" s="6">
        <f>+COSECHA!B18</f>
        <v>2024</v>
      </c>
      <c r="C16" s="114">
        <v>10361.493539999998</v>
      </c>
      <c r="D16" s="177">
        <f t="shared" si="0"/>
        <v>1.5749884873627695</v>
      </c>
    </row>
    <row r="17" spans="2:15" x14ac:dyDescent="0.3">
      <c r="B17" s="6" t="str">
        <f>+COSECHA!B19</f>
        <v>2025*</v>
      </c>
      <c r="C17" s="114">
        <v>9812.4306741108139</v>
      </c>
      <c r="D17" s="177">
        <f t="shared" si="0"/>
        <v>-5.2990706771138263E-2</v>
      </c>
    </row>
    <row r="18" spans="2:15" x14ac:dyDescent="0.3">
      <c r="B18" s="207"/>
      <c r="C18" s="206"/>
      <c r="D18" s="208"/>
    </row>
    <row r="19" spans="2:15" x14ac:dyDescent="0.3">
      <c r="C19" s="71"/>
    </row>
    <row r="20" spans="2:15" x14ac:dyDescent="0.3">
      <c r="B20" s="91"/>
      <c r="C20" s="74"/>
      <c r="D20" s="165"/>
    </row>
    <row r="21" spans="2:15" x14ac:dyDescent="0.3">
      <c r="B21" s="91"/>
      <c r="C21" s="74"/>
      <c r="D21" s="165"/>
    </row>
    <row r="22" spans="2:15" ht="18" x14ac:dyDescent="0.3">
      <c r="B22" s="176" t="s">
        <v>59</v>
      </c>
      <c r="C22" s="126"/>
      <c r="D22" s="127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</row>
    <row r="23" spans="2:15" x14ac:dyDescent="0.3">
      <c r="B23" s="91"/>
      <c r="C23" s="92"/>
      <c r="D23" s="93"/>
    </row>
    <row r="24" spans="2:15" x14ac:dyDescent="0.3">
      <c r="B24" s="168" t="s">
        <v>53</v>
      </c>
      <c r="C24" s="116"/>
      <c r="D24" s="116"/>
      <c r="E24" s="116"/>
      <c r="F24" s="168" t="s">
        <v>54</v>
      </c>
      <c r="G24" s="116"/>
      <c r="J24" s="116"/>
      <c r="L24" s="168" t="s">
        <v>55</v>
      </c>
      <c r="M24" s="116"/>
      <c r="N24" s="101">
        <f>+COUNTIF(L26:L34,"*")</f>
        <v>8</v>
      </c>
    </row>
    <row r="25" spans="2:15" x14ac:dyDescent="0.3">
      <c r="D25" s="75"/>
      <c r="E25" s="116"/>
      <c r="F25" s="117" t="s">
        <v>58</v>
      </c>
      <c r="G25" s="121">
        <f>+SUM(G26:G37)</f>
        <v>10361.493539999998</v>
      </c>
      <c r="H25" s="120" t="s">
        <v>57</v>
      </c>
      <c r="L25" s="120" t="s">
        <v>61</v>
      </c>
      <c r="M25" s="121">
        <f>+SUM(M26:M34)</f>
        <v>10361.493539999998</v>
      </c>
      <c r="N25" s="120" t="s">
        <v>57</v>
      </c>
    </row>
    <row r="26" spans="2:15" x14ac:dyDescent="0.3">
      <c r="B26" s="88" t="s">
        <v>56</v>
      </c>
      <c r="C26" s="153">
        <f>+SUM(C27:C29)</f>
        <v>10361.493539999999</v>
      </c>
      <c r="D26" s="154" t="s">
        <v>57</v>
      </c>
      <c r="E26" s="95"/>
      <c r="F26" s="118" t="s">
        <v>76</v>
      </c>
      <c r="G26" s="122">
        <v>6974.9879554621612</v>
      </c>
      <c r="H26" s="119">
        <v>0.62880228786983172</v>
      </c>
      <c r="L26" s="118" t="s">
        <v>88</v>
      </c>
      <c r="M26" s="74">
        <v>1191.2933061241224</v>
      </c>
      <c r="N26" s="129">
        <f>+M26/$M$25</f>
        <v>0.11497312636688886</v>
      </c>
    </row>
    <row r="27" spans="2:15" x14ac:dyDescent="0.3">
      <c r="B27" s="157" t="s">
        <v>73</v>
      </c>
      <c r="C27" s="112">
        <v>7573.7838999999994</v>
      </c>
      <c r="D27" s="107">
        <f>+C27/$C$26</f>
        <v>0.73095484456577675</v>
      </c>
      <c r="E27" s="96"/>
      <c r="F27" s="118" t="s">
        <v>77</v>
      </c>
      <c r="G27" s="122">
        <v>1103.0260760000003</v>
      </c>
      <c r="H27" s="119">
        <v>0.12338357330179897</v>
      </c>
      <c r="L27" s="118" t="s">
        <v>90</v>
      </c>
      <c r="M27" s="74">
        <v>340.41089841371434</v>
      </c>
      <c r="N27" s="129">
        <f t="shared" ref="N27:N33" si="1">+M27/$M$25</f>
        <v>3.2853458538537522E-2</v>
      </c>
    </row>
    <row r="28" spans="2:15" x14ac:dyDescent="0.3">
      <c r="B28" s="157" t="s">
        <v>75</v>
      </c>
      <c r="C28" s="112">
        <v>2280.957644537838</v>
      </c>
      <c r="D28" s="107">
        <f t="shared" ref="D28:D29" si="2">+C28/$C$26</f>
        <v>0.22013792082505493</v>
      </c>
      <c r="E28" s="96"/>
      <c r="F28" s="118" t="s">
        <v>78</v>
      </c>
      <c r="G28" s="122">
        <v>594.63589999999999</v>
      </c>
      <c r="H28" s="119">
        <v>6.7114541685282636E-2</v>
      </c>
      <c r="L28" s="118" t="s">
        <v>92</v>
      </c>
      <c r="M28" s="74">
        <v>253.03407999999999</v>
      </c>
      <c r="N28" s="129">
        <f t="shared" si="1"/>
        <v>2.4420618419842208E-2</v>
      </c>
    </row>
    <row r="29" spans="2:15" x14ac:dyDescent="0.3">
      <c r="B29" s="157" t="s">
        <v>74</v>
      </c>
      <c r="C29" s="112">
        <v>506.7519954621614</v>
      </c>
      <c r="D29" s="107">
        <f t="shared" si="2"/>
        <v>4.8907234609168265E-2</v>
      </c>
      <c r="E29" s="96"/>
      <c r="F29" s="123" t="s">
        <v>79</v>
      </c>
      <c r="G29" s="124">
        <v>642.85926000000006</v>
      </c>
      <c r="H29" s="125">
        <v>5.8285479337934785E-2</v>
      </c>
      <c r="L29" s="118" t="s">
        <v>94</v>
      </c>
      <c r="M29" s="74">
        <v>69.811080000000004</v>
      </c>
      <c r="N29" s="129">
        <f t="shared" si="1"/>
        <v>6.7375499227498451E-3</v>
      </c>
    </row>
    <row r="30" spans="2:15" x14ac:dyDescent="0.3">
      <c r="B30" s="166"/>
      <c r="C30" s="166"/>
      <c r="D30" s="166"/>
      <c r="E30" s="96"/>
      <c r="F30" s="118" t="s">
        <v>80</v>
      </c>
      <c r="G30" s="122">
        <v>327.96889841371433</v>
      </c>
      <c r="H30" s="119">
        <v>4.2683927522974854E-2</v>
      </c>
      <c r="L30" s="118" t="s">
        <v>89</v>
      </c>
      <c r="M30" s="74">
        <v>405.31960000000004</v>
      </c>
      <c r="N30" s="129">
        <f t="shared" si="1"/>
        <v>3.9117874120683967E-2</v>
      </c>
    </row>
    <row r="31" spans="2:15" x14ac:dyDescent="0.3">
      <c r="B31" s="166"/>
      <c r="C31" s="166"/>
      <c r="D31" s="166"/>
      <c r="E31" s="96"/>
      <c r="F31" s="118" t="s">
        <v>81</v>
      </c>
      <c r="G31" s="122">
        <v>253.52119999999996</v>
      </c>
      <c r="H31" s="119">
        <v>2.8102908167441334E-2</v>
      </c>
      <c r="L31" s="118" t="s">
        <v>93</v>
      </c>
      <c r="M31" s="74">
        <v>234.61159999999992</v>
      </c>
      <c r="N31" s="129">
        <f t="shared" si="1"/>
        <v>2.2642643079812216E-2</v>
      </c>
    </row>
    <row r="32" spans="2:15" x14ac:dyDescent="0.3">
      <c r="B32" s="91"/>
      <c r="C32" s="74"/>
      <c r="D32" s="166"/>
      <c r="E32" s="96"/>
      <c r="F32" s="118" t="s">
        <v>82</v>
      </c>
      <c r="G32" s="122">
        <v>165.14983000000001</v>
      </c>
      <c r="H32" s="119">
        <v>1.8306912819750575E-2</v>
      </c>
      <c r="L32" s="118" t="s">
        <v>91</v>
      </c>
      <c r="M32" s="74">
        <v>261.60775999999993</v>
      </c>
      <c r="N32" s="129">
        <f t="shared" si="1"/>
        <v>2.5248074419974013E-2</v>
      </c>
    </row>
    <row r="33" spans="1:14" x14ac:dyDescent="0.3">
      <c r="B33" s="91"/>
      <c r="C33" s="74"/>
      <c r="D33" s="166"/>
      <c r="E33" s="96"/>
      <c r="F33" s="118" t="s">
        <v>83</v>
      </c>
      <c r="G33" s="122">
        <v>124.6323201241225</v>
      </c>
      <c r="H33" s="119">
        <v>1.3934520303510308E-2</v>
      </c>
      <c r="L33" s="123" t="s">
        <v>60</v>
      </c>
      <c r="M33" s="130">
        <v>7605.4052154621613</v>
      </c>
      <c r="N33" s="183">
        <f t="shared" si="1"/>
        <v>0.73400665513151142</v>
      </c>
    </row>
    <row r="34" spans="1:14" x14ac:dyDescent="0.3">
      <c r="B34" s="91"/>
      <c r="C34" s="74"/>
      <c r="D34" s="166"/>
      <c r="E34" s="96"/>
      <c r="F34" s="118" t="s">
        <v>84</v>
      </c>
      <c r="G34" s="122">
        <v>78.319999999999993</v>
      </c>
      <c r="H34" s="119">
        <v>8.6817976866392452E-3</v>
      </c>
      <c r="L34" s="118"/>
      <c r="M34" s="74"/>
      <c r="N34" s="129"/>
    </row>
    <row r="35" spans="1:14" x14ac:dyDescent="0.3">
      <c r="B35" s="91"/>
      <c r="C35" s="74"/>
      <c r="D35" s="166"/>
      <c r="E35" s="96"/>
      <c r="F35" s="118" t="s">
        <v>85</v>
      </c>
      <c r="G35" s="122">
        <v>55.462899999999998</v>
      </c>
      <c r="H35" s="119">
        <v>6.1480806551877402E-3</v>
      </c>
      <c r="K35" s="118"/>
      <c r="L35" s="74"/>
      <c r="M35" s="129"/>
    </row>
    <row r="36" spans="1:14" x14ac:dyDescent="0.3">
      <c r="B36" s="91"/>
      <c r="C36" s="74"/>
      <c r="D36" s="166"/>
      <c r="E36" s="96"/>
      <c r="F36" s="118" t="s">
        <v>86</v>
      </c>
      <c r="G36" s="122">
        <v>40.899200000000008</v>
      </c>
      <c r="H36" s="119">
        <v>4.5526451398086223E-3</v>
      </c>
      <c r="K36" s="118"/>
      <c r="L36" s="74"/>
      <c r="M36" s="129"/>
    </row>
    <row r="37" spans="1:14" x14ac:dyDescent="0.3">
      <c r="B37" s="122"/>
      <c r="C37" s="122"/>
      <c r="D37" s="122"/>
      <c r="E37" s="96"/>
      <c r="F37" s="123" t="s">
        <v>87</v>
      </c>
      <c r="G37" s="124">
        <v>3.0000000000000006E-2</v>
      </c>
      <c r="H37" s="125">
        <v>3.3255098391110502E-6</v>
      </c>
      <c r="K37" s="118"/>
      <c r="L37" s="74"/>
      <c r="M37" s="129"/>
    </row>
    <row r="38" spans="1:14" x14ac:dyDescent="0.3">
      <c r="B38" s="74"/>
      <c r="C38" s="178"/>
      <c r="D38" s="122"/>
      <c r="E38" s="96"/>
      <c r="F38" s="118"/>
      <c r="G38" s="122"/>
      <c r="H38" s="119"/>
      <c r="K38" s="118"/>
      <c r="L38" s="74"/>
      <c r="M38" s="129"/>
    </row>
    <row r="39" spans="1:14" x14ac:dyDescent="0.3">
      <c r="B39" s="74"/>
      <c r="C39" s="178"/>
      <c r="D39" s="122"/>
      <c r="E39" s="96"/>
      <c r="F39" s="118"/>
      <c r="G39" s="122"/>
      <c r="H39" s="119"/>
    </row>
    <row r="40" spans="1:14" x14ac:dyDescent="0.3">
      <c r="B40" s="74"/>
      <c r="C40" s="178"/>
      <c r="D40" s="122"/>
      <c r="E40" s="96"/>
      <c r="F40" s="118"/>
      <c r="G40" s="122"/>
      <c r="H40" s="119"/>
    </row>
    <row r="41" spans="1:14" x14ac:dyDescent="0.3">
      <c r="B41" s="74"/>
      <c r="C41" s="178"/>
      <c r="D41" s="122"/>
      <c r="E41" s="96"/>
      <c r="F41" s="118"/>
      <c r="G41" s="122"/>
      <c r="H41" s="119"/>
    </row>
    <row r="42" spans="1:14" x14ac:dyDescent="0.3">
      <c r="B42" s="74"/>
      <c r="C42" s="178"/>
      <c r="D42" s="122"/>
      <c r="E42" s="96"/>
      <c r="F42" s="118"/>
      <c r="G42" s="122"/>
      <c r="H42" s="119"/>
    </row>
    <row r="43" spans="1:14" x14ac:dyDescent="0.3">
      <c r="B43" s="122"/>
      <c r="C43" s="122"/>
      <c r="D43" s="122"/>
      <c r="E43" s="96"/>
      <c r="F43" s="118"/>
      <c r="G43" s="122"/>
      <c r="H43" s="119"/>
    </row>
    <row r="44" spans="1:14" x14ac:dyDescent="0.3">
      <c r="B44" s="122"/>
      <c r="C44" s="122"/>
      <c r="D44" s="122"/>
      <c r="E44" s="96"/>
      <c r="F44" s="118"/>
      <c r="G44" s="122"/>
      <c r="H44" s="119"/>
    </row>
    <row r="45" spans="1:14" x14ac:dyDescent="0.3">
      <c r="B45" s="122"/>
      <c r="C45" s="122"/>
      <c r="D45" s="122"/>
      <c r="E45" s="96"/>
      <c r="F45" s="122"/>
      <c r="G45" s="122"/>
      <c r="H45" s="122"/>
      <c r="I45" s="122"/>
    </row>
    <row r="46" spans="1:14" x14ac:dyDescent="0.3">
      <c r="A46" s="83"/>
      <c r="B46" s="122"/>
      <c r="C46" s="122"/>
      <c r="D46" s="122"/>
      <c r="E46" s="96"/>
      <c r="F46" s="122"/>
      <c r="G46" s="122"/>
      <c r="H46" s="122"/>
      <c r="I46" s="122"/>
    </row>
    <row r="47" spans="1:14" x14ac:dyDescent="0.3">
      <c r="A47" s="83"/>
      <c r="B47" s="122"/>
      <c r="C47" s="122"/>
      <c r="D47" s="122"/>
      <c r="E47" s="96"/>
      <c r="F47" s="122"/>
      <c r="G47" s="122"/>
      <c r="H47" s="122"/>
      <c r="I47" s="74"/>
      <c r="J47" s="74"/>
      <c r="K47" s="74"/>
      <c r="L47" s="74"/>
      <c r="M47" s="74"/>
    </row>
    <row r="48" spans="1:14" x14ac:dyDescent="0.3">
      <c r="A48" s="83"/>
      <c r="B48" s="122"/>
      <c r="C48" s="122"/>
      <c r="D48" s="122"/>
      <c r="E48" s="96"/>
      <c r="F48" s="122"/>
      <c r="G48" s="122"/>
      <c r="H48" s="122"/>
      <c r="I48" s="74"/>
      <c r="J48" s="74"/>
      <c r="K48" s="74"/>
      <c r="L48" s="74"/>
      <c r="M48" s="74"/>
    </row>
    <row r="49" spans="1:13" x14ac:dyDescent="0.3">
      <c r="A49" s="83"/>
      <c r="B49" s="122"/>
      <c r="C49" s="122"/>
      <c r="D49" s="122"/>
      <c r="E49" s="96"/>
      <c r="F49" s="122"/>
      <c r="G49" s="122"/>
      <c r="H49" s="122"/>
      <c r="I49" s="74"/>
      <c r="J49" s="74"/>
      <c r="K49" s="74"/>
      <c r="L49" s="74"/>
      <c r="M49" s="74"/>
    </row>
    <row r="50" spans="1:13" x14ac:dyDescent="0.3">
      <c r="A50" s="83"/>
      <c r="B50" s="122"/>
      <c r="C50" s="122"/>
      <c r="D50" s="100"/>
      <c r="E50" s="96"/>
      <c r="F50" s="122"/>
      <c r="G50" s="122"/>
      <c r="H50" s="122"/>
      <c r="I50" s="74"/>
      <c r="J50" s="74"/>
      <c r="K50" s="74"/>
      <c r="L50" s="74"/>
      <c r="M50" s="74"/>
    </row>
    <row r="51" spans="1:13" x14ac:dyDescent="0.3">
      <c r="B51" s="122"/>
      <c r="C51" s="122"/>
      <c r="D51" s="100"/>
      <c r="E51" s="97"/>
      <c r="F51" s="122"/>
      <c r="G51" s="122"/>
      <c r="H51" s="122"/>
      <c r="I51" s="74"/>
      <c r="J51" s="74"/>
      <c r="K51" s="74"/>
      <c r="L51" s="74"/>
      <c r="M51" s="74"/>
    </row>
    <row r="52" spans="1:13" x14ac:dyDescent="0.3">
      <c r="B52" s="122"/>
      <c r="C52" s="122"/>
      <c r="D52" s="100"/>
      <c r="E52" s="83"/>
      <c r="F52" s="122"/>
      <c r="G52" s="122"/>
      <c r="H52" s="122"/>
      <c r="I52" s="74"/>
      <c r="J52" s="74"/>
      <c r="K52" s="74"/>
      <c r="L52" s="74"/>
      <c r="M52" s="74"/>
    </row>
    <row r="53" spans="1:13" x14ac:dyDescent="0.3">
      <c r="B53" s="122"/>
      <c r="C53" s="122"/>
      <c r="D53" s="100"/>
      <c r="E53" s="83"/>
      <c r="F53" s="83"/>
      <c r="G53" s="83"/>
      <c r="H53" s="83"/>
      <c r="I53" s="74"/>
      <c r="J53" s="74"/>
      <c r="K53" s="74"/>
      <c r="L53" s="74"/>
      <c r="M53" s="74"/>
    </row>
    <row r="54" spans="1:13" x14ac:dyDescent="0.3">
      <c r="B54" s="122"/>
      <c r="C54" s="122"/>
      <c r="D54" s="100"/>
      <c r="E54" s="83"/>
      <c r="F54" s="83"/>
      <c r="G54" s="83"/>
      <c r="H54" s="83"/>
      <c r="I54" s="74"/>
      <c r="J54" s="74"/>
      <c r="K54" s="74"/>
      <c r="L54" s="74"/>
      <c r="M54" s="74"/>
    </row>
    <row r="55" spans="1:13" x14ac:dyDescent="0.3">
      <c r="B55" s="122"/>
      <c r="C55" s="122"/>
      <c r="D55" s="100"/>
      <c r="E55" s="83"/>
      <c r="F55" s="83"/>
      <c r="G55" s="83"/>
      <c r="H55" s="83"/>
      <c r="I55" s="74"/>
      <c r="J55" s="74"/>
      <c r="K55" s="74"/>
      <c r="L55" s="74"/>
      <c r="M55" s="74"/>
    </row>
    <row r="56" spans="1:13" x14ac:dyDescent="0.3">
      <c r="B56" s="122"/>
      <c r="C56" s="122"/>
      <c r="D56" s="100"/>
      <c r="E56" s="83"/>
      <c r="F56" s="83"/>
      <c r="G56" s="83"/>
      <c r="H56" s="83"/>
    </row>
    <row r="57" spans="1:13" x14ac:dyDescent="0.3">
      <c r="C57" s="83"/>
      <c r="D57" s="100"/>
      <c r="E57" s="83"/>
      <c r="F57" s="83"/>
      <c r="G57" s="83"/>
      <c r="H57" s="83"/>
    </row>
    <row r="58" spans="1:13" x14ac:dyDescent="0.3">
      <c r="C58" s="83"/>
      <c r="D58" s="100"/>
      <c r="E58" s="83"/>
      <c r="F58" s="83"/>
      <c r="G58" s="83"/>
      <c r="H58" s="83"/>
    </row>
    <row r="59" spans="1:13" x14ac:dyDescent="0.3">
      <c r="C59" s="83"/>
      <c r="D59" s="100"/>
      <c r="E59" s="83"/>
      <c r="F59" s="83"/>
      <c r="G59" s="83"/>
      <c r="H59" s="83"/>
    </row>
    <row r="60" spans="1:13" x14ac:dyDescent="0.3">
      <c r="C60" s="83"/>
      <c r="D60" s="100"/>
      <c r="E60" s="83"/>
      <c r="F60" s="83"/>
      <c r="G60" s="83"/>
      <c r="H60" s="83"/>
    </row>
    <row r="61" spans="1:13" x14ac:dyDescent="0.3">
      <c r="C61" s="83"/>
      <c r="D61" s="100"/>
      <c r="E61" s="83"/>
      <c r="F61" s="83"/>
      <c r="G61" s="83"/>
      <c r="H61" s="83"/>
    </row>
    <row r="62" spans="1:13" x14ac:dyDescent="0.3">
      <c r="C62" s="83"/>
      <c r="D62" s="100"/>
      <c r="E62" s="83"/>
      <c r="F62" s="83"/>
      <c r="G62" s="83"/>
      <c r="H62" s="83"/>
    </row>
    <row r="63" spans="1:13" x14ac:dyDescent="0.3">
      <c r="C63" s="83"/>
      <c r="D63" s="100"/>
      <c r="E63" s="83"/>
      <c r="F63" s="83"/>
      <c r="G63" s="83"/>
      <c r="H63" s="83"/>
    </row>
    <row r="64" spans="1:13" x14ac:dyDescent="0.3">
      <c r="C64" s="74"/>
      <c r="D64" s="74"/>
      <c r="E64" s="167"/>
      <c r="F64" s="83"/>
      <c r="G64" s="83"/>
      <c r="H64" s="83"/>
    </row>
    <row r="65" spans="3:8" x14ac:dyDescent="0.3">
      <c r="C65" s="74"/>
      <c r="D65" s="74"/>
      <c r="E65" s="167"/>
      <c r="F65" s="83"/>
      <c r="G65" s="83"/>
      <c r="H65" s="83"/>
    </row>
    <row r="66" spans="3:8" x14ac:dyDescent="0.3">
      <c r="C66" s="74"/>
      <c r="D66" s="74"/>
      <c r="E66" s="167"/>
      <c r="F66" s="83"/>
      <c r="G66" s="83"/>
      <c r="H66" s="83"/>
    </row>
    <row r="67" spans="3:8" x14ac:dyDescent="0.3">
      <c r="C67" s="74"/>
      <c r="D67" s="74"/>
      <c r="E67" s="167"/>
      <c r="F67" s="83"/>
      <c r="G67" s="83"/>
      <c r="H67" s="83"/>
    </row>
    <row r="68" spans="3:8" x14ac:dyDescent="0.3">
      <c r="C68" s="74"/>
      <c r="D68" s="74"/>
      <c r="E68" s="167"/>
      <c r="F68" s="83"/>
      <c r="G68" s="83"/>
      <c r="H68" s="83"/>
    </row>
    <row r="69" spans="3:8" x14ac:dyDescent="0.3">
      <c r="C69" s="74"/>
      <c r="D69" s="74"/>
      <c r="E69" s="167"/>
      <c r="F69" s="83"/>
      <c r="G69" s="83"/>
      <c r="H69" s="83"/>
    </row>
    <row r="70" spans="3:8" x14ac:dyDescent="0.3">
      <c r="C70" s="74"/>
      <c r="D70" s="74"/>
      <c r="E70" s="167"/>
      <c r="F70" s="83"/>
      <c r="G70" s="83"/>
      <c r="H70" s="83"/>
    </row>
    <row r="71" spans="3:8" x14ac:dyDescent="0.3">
      <c r="C71" s="74"/>
      <c r="D71" s="74"/>
      <c r="E71" s="167"/>
      <c r="F71" s="83"/>
      <c r="G71" s="83"/>
      <c r="H71" s="83"/>
    </row>
    <row r="72" spans="3:8" x14ac:dyDescent="0.3">
      <c r="C72" s="74"/>
      <c r="D72" s="74"/>
      <c r="E72" s="167"/>
      <c r="F72" s="83"/>
      <c r="G72" s="83"/>
      <c r="H72" s="83"/>
    </row>
    <row r="73" spans="3:8" x14ac:dyDescent="0.3">
      <c r="C73" s="74"/>
      <c r="D73" s="74"/>
      <c r="E73" s="167"/>
    </row>
    <row r="74" spans="3:8" x14ac:dyDescent="0.3">
      <c r="C74" s="74"/>
      <c r="D74" s="74"/>
      <c r="E74" s="167"/>
    </row>
    <row r="75" spans="3:8" x14ac:dyDescent="0.3">
      <c r="C75" s="74"/>
      <c r="D75" s="74"/>
      <c r="E75" s="167"/>
    </row>
  </sheetData>
  <sortState xmlns:xlrd2="http://schemas.microsoft.com/office/spreadsheetml/2017/richdata2" ref="B24:C29">
    <sortCondition ref="C24:C29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6"/>
  <sheetViews>
    <sheetView showGridLines="0" topLeftCell="A4" zoomScaleNormal="100" workbookViewId="0">
      <selection activeCell="E20" sqref="E20"/>
    </sheetView>
  </sheetViews>
  <sheetFormatPr baseColWidth="10" defaultColWidth="11.44140625" defaultRowHeight="14.4" x14ac:dyDescent="0.3"/>
  <cols>
    <col min="1" max="1" width="4.6640625" style="75" customWidth="1"/>
    <col min="2" max="2" width="16.6640625" style="75" customWidth="1"/>
    <col min="3" max="3" width="11.44140625" style="75"/>
    <col min="4" max="4" width="15" style="75" customWidth="1"/>
    <col min="5" max="16384" width="11.44140625" style="75"/>
  </cols>
  <sheetData>
    <row r="1" spans="2:6" ht="18" customHeight="1" x14ac:dyDescent="0.3"/>
    <row r="2" spans="2:6" ht="18" x14ac:dyDescent="0.3">
      <c r="B2" s="134" t="s">
        <v>12</v>
      </c>
    </row>
    <row r="4" spans="2:6" ht="18.75" customHeight="1" x14ac:dyDescent="0.3">
      <c r="B4" s="14" t="s">
        <v>0</v>
      </c>
      <c r="C4" s="21" t="s">
        <v>1</v>
      </c>
      <c r="D4" s="14" t="s">
        <v>62</v>
      </c>
    </row>
    <row r="5" spans="2:6" ht="18.75" customHeight="1" x14ac:dyDescent="0.3">
      <c r="B5" s="65">
        <v>2013</v>
      </c>
      <c r="C5" s="98">
        <v>532.22590000000002</v>
      </c>
      <c r="D5" s="14"/>
      <c r="E5" s="74"/>
      <c r="F5" s="179"/>
    </row>
    <row r="6" spans="2:6" x14ac:dyDescent="0.3">
      <c r="B6" s="20">
        <v>2014</v>
      </c>
      <c r="C6" s="98">
        <v>386.70749999999998</v>
      </c>
      <c r="D6" s="79"/>
      <c r="E6" s="74"/>
      <c r="F6" s="179"/>
    </row>
    <row r="7" spans="2:6" x14ac:dyDescent="0.3">
      <c r="B7" s="20">
        <v>2015</v>
      </c>
      <c r="C7" s="98">
        <v>2000.0409000000002</v>
      </c>
      <c r="D7" s="79"/>
      <c r="E7" s="74"/>
      <c r="F7" s="179"/>
    </row>
    <row r="8" spans="2:6" x14ac:dyDescent="0.3">
      <c r="B8" s="20">
        <v>2016</v>
      </c>
      <c r="C8" s="98">
        <v>1142.4014100000002</v>
      </c>
      <c r="D8" s="79"/>
      <c r="E8" s="74"/>
      <c r="F8" s="179"/>
    </row>
    <row r="9" spans="2:6" x14ac:dyDescent="0.3">
      <c r="B9" s="20">
        <v>2017</v>
      </c>
      <c r="C9" s="98">
        <v>513.74625800000013</v>
      </c>
      <c r="D9" s="79"/>
      <c r="E9" s="74"/>
      <c r="F9" s="179"/>
    </row>
    <row r="10" spans="2:6" x14ac:dyDescent="0.3">
      <c r="B10" s="20">
        <v>2018</v>
      </c>
      <c r="C10" s="98">
        <v>1249.4969499999997</v>
      </c>
      <c r="D10" s="79"/>
      <c r="E10" s="74"/>
      <c r="F10" s="179"/>
    </row>
    <row r="11" spans="2:6" x14ac:dyDescent="0.3">
      <c r="B11" s="20">
        <v>2019</v>
      </c>
      <c r="C11" s="98">
        <v>506.20817</v>
      </c>
      <c r="D11" s="177">
        <f>+C11/C10-1</f>
        <v>-0.5948704236532949</v>
      </c>
      <c r="E11" s="74"/>
      <c r="F11" s="179"/>
    </row>
    <row r="12" spans="2:6" ht="15.75" customHeight="1" x14ac:dyDescent="0.3">
      <c r="B12" s="20">
        <v>2020</v>
      </c>
      <c r="C12" s="132">
        <v>261.45626857142867</v>
      </c>
      <c r="D12" s="177">
        <f t="shared" ref="D12:D17" si="0">+C12/C11-1</f>
        <v>-0.48350049630485281</v>
      </c>
      <c r="E12" s="74"/>
      <c r="F12" s="179"/>
    </row>
    <row r="13" spans="2:6" x14ac:dyDescent="0.3">
      <c r="B13" s="6">
        <v>2021</v>
      </c>
      <c r="C13" s="133">
        <v>2772.336660907441</v>
      </c>
      <c r="D13" s="177">
        <f t="shared" si="0"/>
        <v>9.6034430769444388</v>
      </c>
      <c r="E13" s="74"/>
      <c r="F13" s="179"/>
    </row>
    <row r="14" spans="2:6" x14ac:dyDescent="0.3">
      <c r="B14" s="14">
        <v>2022</v>
      </c>
      <c r="C14" s="81">
        <v>844.94818273524834</v>
      </c>
      <c r="D14" s="177">
        <f t="shared" si="0"/>
        <v>-0.69522165375878986</v>
      </c>
      <c r="E14" s="74"/>
      <c r="F14" s="179"/>
    </row>
    <row r="15" spans="2:6" x14ac:dyDescent="0.3">
      <c r="B15" s="14">
        <v>2023</v>
      </c>
      <c r="C15" s="81">
        <v>336.69626269961327</v>
      </c>
      <c r="D15" s="177">
        <f t="shared" si="0"/>
        <v>-0.60151844861105297</v>
      </c>
      <c r="E15" s="74"/>
      <c r="F15" s="179"/>
    </row>
    <row r="16" spans="2:6" x14ac:dyDescent="0.3">
      <c r="B16" s="14">
        <v>2024</v>
      </c>
      <c r="C16" s="81">
        <v>689.93908333465913</v>
      </c>
      <c r="D16" s="177">
        <f t="shared" si="0"/>
        <v>1.0491438716983761</v>
      </c>
      <c r="E16" s="74"/>
      <c r="F16" s="179"/>
    </row>
    <row r="17" spans="2:6" x14ac:dyDescent="0.3">
      <c r="B17" s="14" t="s">
        <v>121</v>
      </c>
      <c r="C17" s="209">
        <v>1197.1762406740741</v>
      </c>
      <c r="D17" s="177">
        <f t="shared" si="0"/>
        <v>0.73519122135798254</v>
      </c>
      <c r="E17" s="74"/>
      <c r="F17" s="169"/>
    </row>
    <row r="18" spans="2:6" x14ac:dyDescent="0.3">
      <c r="B18" s="210"/>
      <c r="C18" s="211"/>
      <c r="D18" s="212"/>
      <c r="E18" s="74"/>
      <c r="F18" s="135"/>
    </row>
    <row r="22" spans="2:6" x14ac:dyDescent="0.3">
      <c r="C22" s="74"/>
    </row>
    <row r="23" spans="2:6" x14ac:dyDescent="0.3">
      <c r="C23" s="74"/>
      <c r="D23" s="90"/>
    </row>
    <row r="24" spans="2:6" x14ac:dyDescent="0.3">
      <c r="C24" s="74"/>
      <c r="D24" s="90"/>
    </row>
    <row r="25" spans="2:6" x14ac:dyDescent="0.3">
      <c r="C25" s="74"/>
      <c r="D25" s="90"/>
    </row>
    <row r="26" spans="2:6" x14ac:dyDescent="0.3">
      <c r="C26" s="74"/>
      <c r="D26" s="90"/>
    </row>
    <row r="27" spans="2:6" x14ac:dyDescent="0.3">
      <c r="D27" s="90"/>
    </row>
    <row r="36" spans="7:7" x14ac:dyDescent="0.3">
      <c r="G36" s="75" t="s">
        <v>50</v>
      </c>
    </row>
  </sheetData>
  <sortState xmlns:xlrd2="http://schemas.microsoft.com/office/spreadsheetml/2017/richdata2" ref="B25:C37">
    <sortCondition ref="C25:C37"/>
  </sortState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82"/>
  <sheetViews>
    <sheetView showGridLines="0" tabSelected="1" topLeftCell="A13" zoomScale="112" zoomScaleNormal="112" workbookViewId="0">
      <selection activeCell="G21" sqref="G21"/>
    </sheetView>
  </sheetViews>
  <sheetFormatPr baseColWidth="10" defaultColWidth="11.44140625" defaultRowHeight="14.4" x14ac:dyDescent="0.3"/>
  <cols>
    <col min="1" max="1" width="2.6640625" style="75" customWidth="1"/>
    <col min="2" max="2" width="16.33203125" style="75" customWidth="1"/>
    <col min="3" max="3" width="17.6640625" style="75" customWidth="1"/>
    <col min="4" max="4" width="14.44140625" style="75" bestFit="1" customWidth="1"/>
    <col min="5" max="5" width="11.5546875" style="75" customWidth="1"/>
    <col min="6" max="6" width="11.6640625" style="75" customWidth="1"/>
    <col min="7" max="7" width="10.6640625" style="75" bestFit="1" customWidth="1"/>
    <col min="8" max="15" width="11.44140625" style="75"/>
    <col min="16" max="16" width="15.44140625" style="75" customWidth="1"/>
    <col min="17" max="17" width="17.33203125" style="75" customWidth="1"/>
    <col min="18" max="16384" width="11.44140625" style="75"/>
  </cols>
  <sheetData>
    <row r="1" spans="1:20" ht="17.25" customHeight="1" x14ac:dyDescent="0.3"/>
    <row r="2" spans="1:20" ht="18" x14ac:dyDescent="0.3">
      <c r="B2" s="134" t="s">
        <v>10</v>
      </c>
    </row>
    <row r="3" spans="1:20" ht="15.6" x14ac:dyDescent="0.3">
      <c r="A3" s="76"/>
      <c r="G3" s="225" t="s">
        <v>62</v>
      </c>
      <c r="H3" s="226"/>
      <c r="L3" s="131"/>
    </row>
    <row r="4" spans="1:20" ht="26.25" customHeight="1" x14ac:dyDescent="0.3">
      <c r="A4" s="76"/>
      <c r="B4" s="69" t="s">
        <v>0</v>
      </c>
      <c r="C4" s="69" t="s">
        <v>13</v>
      </c>
      <c r="D4" s="69" t="s">
        <v>14</v>
      </c>
      <c r="E4" s="70" t="s">
        <v>64</v>
      </c>
      <c r="F4" s="69" t="s">
        <v>15</v>
      </c>
      <c r="G4" s="69" t="s">
        <v>19</v>
      </c>
      <c r="H4" s="69" t="s">
        <v>63</v>
      </c>
    </row>
    <row r="5" spans="1:20" x14ac:dyDescent="0.3">
      <c r="B5" s="6">
        <v>2013</v>
      </c>
      <c r="C5" s="98">
        <v>159361020.78999999</v>
      </c>
      <c r="D5" s="216">
        <v>17398.827676000001</v>
      </c>
      <c r="E5" s="217">
        <f>C5/POWER(10,6)</f>
        <v>159.36102079</v>
      </c>
      <c r="F5" s="217">
        <f>D5/POWER(10,3)</f>
        <v>17.398827676</v>
      </c>
      <c r="G5" s="138"/>
      <c r="H5" s="139"/>
      <c r="N5" s="131"/>
      <c r="O5" s="131"/>
      <c r="P5" s="131"/>
      <c r="Q5" s="140"/>
    </row>
    <row r="6" spans="1:20" ht="14.25" customHeight="1" x14ac:dyDescent="0.3">
      <c r="B6" s="6">
        <v>2014</v>
      </c>
      <c r="C6" s="98">
        <v>125113631.97000001</v>
      </c>
      <c r="D6" s="216">
        <v>13569.833064</v>
      </c>
      <c r="E6" s="217">
        <f t="shared" ref="E6:E17" si="0">C6/POWER(10,6)</f>
        <v>125.11363197000001</v>
      </c>
      <c r="F6" s="217">
        <f t="shared" ref="F6:F17" si="1">D6/POWER(10,3)</f>
        <v>13.569833064000001</v>
      </c>
      <c r="G6" s="177">
        <f>+E6/E5-1</f>
        <v>-0.2149044267552096</v>
      </c>
      <c r="H6" s="177">
        <f>+F6/F5-1</f>
        <v>-0.2200719889468028</v>
      </c>
      <c r="K6" s="141"/>
      <c r="L6" s="142"/>
      <c r="M6" s="143"/>
      <c r="N6" s="67"/>
      <c r="O6" s="143"/>
      <c r="P6" s="68"/>
      <c r="Q6" s="142"/>
    </row>
    <row r="7" spans="1:20" x14ac:dyDescent="0.3">
      <c r="B7" s="6">
        <v>2015</v>
      </c>
      <c r="C7" s="98">
        <v>80980322.479999989</v>
      </c>
      <c r="D7" s="216">
        <v>7346.1839360000004</v>
      </c>
      <c r="E7" s="217">
        <f t="shared" si="0"/>
        <v>80.980322479999984</v>
      </c>
      <c r="F7" s="217">
        <f t="shared" si="1"/>
        <v>7.3461839360000001</v>
      </c>
      <c r="G7" s="177">
        <f t="shared" ref="G7:G17" si="2">+E7/E6-1</f>
        <v>-0.35274581030932262</v>
      </c>
      <c r="H7" s="177">
        <f t="shared" ref="H7:H17" si="3">+F7/F6-1</f>
        <v>-0.4586385918417073</v>
      </c>
      <c r="K7" s="144"/>
      <c r="Q7" s="140"/>
      <c r="T7" s="145"/>
    </row>
    <row r="8" spans="1:20" ht="15" customHeight="1" x14ac:dyDescent="0.3">
      <c r="B8" s="6">
        <v>2016</v>
      </c>
      <c r="C8" s="98">
        <v>77300482.829999998</v>
      </c>
      <c r="D8" s="216">
        <v>5132.5768879999996</v>
      </c>
      <c r="E8" s="217">
        <f t="shared" si="0"/>
        <v>77.300482829999993</v>
      </c>
      <c r="F8" s="217">
        <f t="shared" si="1"/>
        <v>5.132576888</v>
      </c>
      <c r="G8" s="177">
        <f t="shared" si="2"/>
        <v>-4.5441158262969572E-2</v>
      </c>
      <c r="H8" s="177">
        <f t="shared" si="3"/>
        <v>-0.30132747386737913</v>
      </c>
      <c r="L8" s="131"/>
      <c r="M8" s="71"/>
      <c r="N8" s="71"/>
      <c r="O8" s="146"/>
      <c r="P8" s="78"/>
    </row>
    <row r="9" spans="1:20" ht="15" customHeight="1" x14ac:dyDescent="0.3">
      <c r="B9" s="6">
        <v>2017</v>
      </c>
      <c r="C9" s="98">
        <v>54011532.370000005</v>
      </c>
      <c r="D9" s="216">
        <v>3841.6992289999998</v>
      </c>
      <c r="E9" s="217">
        <f t="shared" si="0"/>
        <v>54.011532370000005</v>
      </c>
      <c r="F9" s="217">
        <f t="shared" si="1"/>
        <v>3.841699229</v>
      </c>
      <c r="G9" s="177">
        <f t="shared" si="2"/>
        <v>-0.30127820173151165</v>
      </c>
      <c r="H9" s="177">
        <f t="shared" si="3"/>
        <v>-0.25150673573309357</v>
      </c>
      <c r="L9" s="144"/>
      <c r="M9" s="144"/>
      <c r="N9" s="144"/>
      <c r="O9" s="144"/>
    </row>
    <row r="10" spans="1:20" x14ac:dyDescent="0.3">
      <c r="B10" s="6">
        <v>2018</v>
      </c>
      <c r="C10" s="98">
        <v>74036756.979999989</v>
      </c>
      <c r="D10" s="216">
        <v>7270.9418770000011</v>
      </c>
      <c r="E10" s="217">
        <f t="shared" si="0"/>
        <v>74.036756979999993</v>
      </c>
      <c r="F10" s="217">
        <f t="shared" si="1"/>
        <v>7.2709418770000012</v>
      </c>
      <c r="G10" s="177">
        <f t="shared" si="2"/>
        <v>0.37075831273994253</v>
      </c>
      <c r="H10" s="177">
        <f t="shared" si="3"/>
        <v>0.89263694099567448</v>
      </c>
    </row>
    <row r="11" spans="1:20" x14ac:dyDescent="0.3">
      <c r="B11" s="6">
        <v>2019</v>
      </c>
      <c r="C11" s="98">
        <v>88590570.829999983</v>
      </c>
      <c r="D11" s="216">
        <v>11368.381012000003</v>
      </c>
      <c r="E11" s="217">
        <f t="shared" si="0"/>
        <v>88.59057082999999</v>
      </c>
      <c r="F11" s="217">
        <f t="shared" si="1"/>
        <v>11.368381012000004</v>
      </c>
      <c r="G11" s="177">
        <f t="shared" si="2"/>
        <v>0.19657551794079131</v>
      </c>
      <c r="H11" s="177">
        <f t="shared" si="3"/>
        <v>0.5635362246480522</v>
      </c>
    </row>
    <row r="12" spans="1:20" x14ac:dyDescent="0.3">
      <c r="B12" s="6">
        <v>2020</v>
      </c>
      <c r="C12" s="98">
        <v>76667350.280000016</v>
      </c>
      <c r="D12" s="216">
        <v>11777.279864000006</v>
      </c>
      <c r="E12" s="217">
        <f t="shared" si="0"/>
        <v>76.667350280000022</v>
      </c>
      <c r="F12" s="217">
        <f t="shared" si="1"/>
        <v>11.777279864000006</v>
      </c>
      <c r="G12" s="177">
        <f t="shared" si="2"/>
        <v>-0.13458791876259513</v>
      </c>
      <c r="H12" s="177">
        <f t="shared" si="3"/>
        <v>3.5968081256986695E-2</v>
      </c>
    </row>
    <row r="13" spans="1:20" x14ac:dyDescent="0.3">
      <c r="B13" s="6">
        <v>2021</v>
      </c>
      <c r="C13" s="98">
        <v>121881193.179277</v>
      </c>
      <c r="D13" s="216">
        <v>13185.839899914899</v>
      </c>
      <c r="E13" s="217">
        <f t="shared" si="0"/>
        <v>121.88119317927701</v>
      </c>
      <c r="F13" s="217">
        <f t="shared" si="1"/>
        <v>13.1858398999149</v>
      </c>
      <c r="G13" s="177">
        <f t="shared" si="2"/>
        <v>0.58974051841037456</v>
      </c>
      <c r="H13" s="177">
        <f t="shared" si="3"/>
        <v>0.11959977619454265</v>
      </c>
    </row>
    <row r="14" spans="1:20" x14ac:dyDescent="0.3">
      <c r="B14" s="6">
        <v>2022</v>
      </c>
      <c r="C14" s="98">
        <v>102498263.79097159</v>
      </c>
      <c r="D14" s="216">
        <v>8603.7594301560985</v>
      </c>
      <c r="E14" s="217">
        <f t="shared" si="0"/>
        <v>102.49826379097159</v>
      </c>
      <c r="F14" s="217">
        <f t="shared" si="1"/>
        <v>8.6037594301560993</v>
      </c>
      <c r="G14" s="177">
        <f t="shared" si="2"/>
        <v>-0.15903133931249547</v>
      </c>
      <c r="H14" s="177">
        <f t="shared" si="3"/>
        <v>-0.34750008376700925</v>
      </c>
    </row>
    <row r="15" spans="1:20" x14ac:dyDescent="0.3">
      <c r="B15" s="6">
        <v>2023</v>
      </c>
      <c r="C15" s="98">
        <v>61397121.272260115</v>
      </c>
      <c r="D15" s="216">
        <v>5553.7816541903012</v>
      </c>
      <c r="E15" s="217">
        <f t="shared" si="0"/>
        <v>61.397121272260115</v>
      </c>
      <c r="F15" s="217">
        <f t="shared" si="1"/>
        <v>5.5537816541903009</v>
      </c>
      <c r="G15" s="177">
        <f t="shared" si="2"/>
        <v>-0.40099354855932501</v>
      </c>
      <c r="H15" s="177">
        <f t="shared" si="3"/>
        <v>-0.35449361418401049</v>
      </c>
    </row>
    <row r="16" spans="1:20" x14ac:dyDescent="0.3">
      <c r="B16" s="6">
        <f>+'VENTA INTERNA'!B16</f>
        <v>2024</v>
      </c>
      <c r="C16" s="98">
        <v>120109591.05009101</v>
      </c>
      <c r="D16" s="216">
        <v>10320.435270686501</v>
      </c>
      <c r="E16" s="217">
        <f t="shared" si="0"/>
        <v>120.10959105009101</v>
      </c>
      <c r="F16" s="217">
        <f t="shared" si="1"/>
        <v>10.320435270686501</v>
      </c>
      <c r="G16" s="177">
        <f t="shared" si="2"/>
        <v>0.95627398420645227</v>
      </c>
      <c r="H16" s="177">
        <f t="shared" si="3"/>
        <v>0.85827169905028278</v>
      </c>
    </row>
    <row r="17" spans="1:15" x14ac:dyDescent="0.3">
      <c r="B17" s="201" t="str">
        <f>+'VENTA INTERNA'!B17</f>
        <v>2025*</v>
      </c>
      <c r="C17" s="209">
        <v>94040184.565580383</v>
      </c>
      <c r="D17" s="216">
        <v>9513.2790037635314</v>
      </c>
      <c r="E17" s="218">
        <f t="shared" si="0"/>
        <v>94.04018456558039</v>
      </c>
      <c r="F17" s="218">
        <f t="shared" si="1"/>
        <v>9.5132790037635306</v>
      </c>
      <c r="G17" s="177">
        <f t="shared" si="2"/>
        <v>-0.21704683411700676</v>
      </c>
      <c r="H17" s="177">
        <f t="shared" si="3"/>
        <v>-7.820951788880115E-2</v>
      </c>
    </row>
    <row r="18" spans="1:15" ht="15.6" x14ac:dyDescent="0.3">
      <c r="A18" s="76"/>
      <c r="B18" s="213"/>
      <c r="C18" s="211"/>
      <c r="D18" s="214"/>
      <c r="E18" s="215"/>
      <c r="F18" s="215"/>
      <c r="G18" s="212"/>
      <c r="H18" s="205"/>
    </row>
    <row r="19" spans="1:15" x14ac:dyDescent="0.3">
      <c r="B19" s="94"/>
      <c r="C19" s="85"/>
      <c r="D19" s="78"/>
      <c r="O19" s="75" t="s">
        <v>11</v>
      </c>
    </row>
    <row r="20" spans="1:15" x14ac:dyDescent="0.3">
      <c r="B20" s="94"/>
      <c r="C20" s="85"/>
      <c r="D20" s="78"/>
    </row>
    <row r="21" spans="1:15" x14ac:dyDescent="0.3">
      <c r="B21" s="94"/>
      <c r="C21" s="85"/>
      <c r="D21" s="78"/>
    </row>
    <row r="22" spans="1:15" ht="15" customHeight="1" x14ac:dyDescent="0.3">
      <c r="A22" s="116"/>
      <c r="B22" s="193" t="s">
        <v>112</v>
      </c>
      <c r="C22" s="116"/>
      <c r="D22" s="190"/>
      <c r="E22" s="191"/>
      <c r="G22" s="223" t="s">
        <v>110</v>
      </c>
      <c r="H22" s="223"/>
      <c r="I22" s="223"/>
      <c r="J22" s="223"/>
      <c r="K22" s="223"/>
    </row>
    <row r="23" spans="1:15" ht="15" customHeight="1" x14ac:dyDescent="0.3">
      <c r="A23" s="116"/>
      <c r="B23" s="224">
        <v>2025</v>
      </c>
      <c r="C23" s="224"/>
      <c r="D23" s="224"/>
      <c r="E23" s="192"/>
      <c r="F23" s="147"/>
      <c r="G23" s="223"/>
      <c r="H23" s="223"/>
      <c r="I23" s="223"/>
      <c r="J23" s="223"/>
      <c r="K23" s="223"/>
    </row>
    <row r="24" spans="1:15" x14ac:dyDescent="0.3">
      <c r="B24" s="84"/>
      <c r="C24" s="90"/>
      <c r="D24" s="148"/>
      <c r="E24" s="136"/>
    </row>
    <row r="25" spans="1:15" x14ac:dyDescent="0.3">
      <c r="B25" s="186" t="s">
        <v>16</v>
      </c>
      <c r="C25" s="170">
        <f>+SUM(C26:C46)</f>
        <v>9512.6782417635332</v>
      </c>
      <c r="D25" s="149"/>
      <c r="E25" s="151" t="s">
        <v>16</v>
      </c>
      <c r="F25" s="151" t="s">
        <v>57</v>
      </c>
    </row>
    <row r="26" spans="1:15" x14ac:dyDescent="0.3">
      <c r="B26" s="118" t="s">
        <v>29</v>
      </c>
      <c r="C26" s="74">
        <v>4718.1213714009</v>
      </c>
      <c r="D26" s="143">
        <f>+C26/C25</f>
        <v>0.49598244064294333</v>
      </c>
      <c r="E26" s="137" t="str">
        <f>+PROPER(B26)</f>
        <v>España</v>
      </c>
      <c r="F26" s="142">
        <f>+C26/$C$25</f>
        <v>0.49598244064294333</v>
      </c>
    </row>
    <row r="27" spans="1:15" x14ac:dyDescent="0.3">
      <c r="B27" s="118" t="s">
        <v>28</v>
      </c>
      <c r="C27" s="74">
        <v>1236.0273934679997</v>
      </c>
      <c r="D27" s="90"/>
      <c r="E27" s="137" t="str">
        <f t="shared" ref="E27:E29" si="4">+PROPER(B27)</f>
        <v>Francia</v>
      </c>
      <c r="F27" s="142">
        <f t="shared" ref="F27:F29" si="5">+C27/$C$25</f>
        <v>0.12993474204156993</v>
      </c>
    </row>
    <row r="28" spans="1:15" x14ac:dyDescent="0.3">
      <c r="B28" s="118" t="s">
        <v>27</v>
      </c>
      <c r="C28" s="74">
        <v>1216.8501369913001</v>
      </c>
      <c r="E28" s="137" t="str">
        <f t="shared" si="4"/>
        <v>Estados Unidos</v>
      </c>
      <c r="F28" s="142">
        <f t="shared" si="5"/>
        <v>0.12791877387894401</v>
      </c>
    </row>
    <row r="29" spans="1:15" x14ac:dyDescent="0.3">
      <c r="B29" s="118" t="s">
        <v>102</v>
      </c>
      <c r="C29" s="74">
        <v>1110.9599984159997</v>
      </c>
      <c r="E29" s="137" t="str">
        <f t="shared" si="4"/>
        <v>Bélgica</v>
      </c>
      <c r="F29" s="142">
        <f t="shared" si="5"/>
        <v>0.116787299031996</v>
      </c>
    </row>
    <row r="30" spans="1:15" x14ac:dyDescent="0.3">
      <c r="B30" s="118" t="s">
        <v>31</v>
      </c>
      <c r="C30" s="74">
        <v>321.25555027000007</v>
      </c>
      <c r="E30" s="188" t="s">
        <v>17</v>
      </c>
      <c r="F30" s="150">
        <f>100%-SUM(F26:F29)</f>
        <v>0.12937674440454672</v>
      </c>
    </row>
    <row r="31" spans="1:15" x14ac:dyDescent="0.3">
      <c r="B31" s="118" t="s">
        <v>95</v>
      </c>
      <c r="C31" s="74">
        <v>204.75999943100004</v>
      </c>
    </row>
    <row r="32" spans="1:15" x14ac:dyDescent="0.3">
      <c r="B32" s="118" t="s">
        <v>96</v>
      </c>
      <c r="C32" s="74">
        <v>167.34000017900004</v>
      </c>
    </row>
    <row r="33" spans="2:6" x14ac:dyDescent="0.3">
      <c r="B33" s="118" t="s">
        <v>114</v>
      </c>
      <c r="C33" s="74">
        <v>109.93079492730001</v>
      </c>
    </row>
    <row r="34" spans="2:6" x14ac:dyDescent="0.3">
      <c r="B34" s="118" t="s">
        <v>67</v>
      </c>
      <c r="C34" s="74">
        <v>96.499521000030015</v>
      </c>
    </row>
    <row r="35" spans="2:6" x14ac:dyDescent="0.3">
      <c r="B35" s="118" t="s">
        <v>108</v>
      </c>
      <c r="C35" s="74">
        <v>65.03</v>
      </c>
      <c r="D35" s="78"/>
    </row>
    <row r="36" spans="2:6" x14ac:dyDescent="0.3">
      <c r="B36" s="118" t="s">
        <v>97</v>
      </c>
      <c r="C36" s="74">
        <v>65.349999999999994</v>
      </c>
      <c r="D36" s="78"/>
    </row>
    <row r="37" spans="2:6" x14ac:dyDescent="0.3">
      <c r="B37" s="118" t="s">
        <v>103</v>
      </c>
      <c r="C37" s="74">
        <v>51.942123079999995</v>
      </c>
      <c r="D37" s="78"/>
    </row>
    <row r="38" spans="2:6" x14ac:dyDescent="0.3">
      <c r="B38" s="118" t="s">
        <v>116</v>
      </c>
      <c r="C38" s="74">
        <v>42.609999500000001</v>
      </c>
    </row>
    <row r="39" spans="2:6" x14ac:dyDescent="0.3">
      <c r="B39" s="118" t="s">
        <v>106</v>
      </c>
      <c r="C39" s="74">
        <v>29.910000100000001</v>
      </c>
    </row>
    <row r="40" spans="2:6" x14ac:dyDescent="0.3">
      <c r="B40" s="118" t="s">
        <v>100</v>
      </c>
      <c r="C40" s="74">
        <v>21.797000000000001</v>
      </c>
    </row>
    <row r="41" spans="2:6" x14ac:dyDescent="0.3">
      <c r="B41" s="118" t="s">
        <v>98</v>
      </c>
      <c r="C41" s="74">
        <v>18.73</v>
      </c>
    </row>
    <row r="42" spans="2:6" x14ac:dyDescent="0.3">
      <c r="B42" s="118" t="s">
        <v>117</v>
      </c>
      <c r="C42" s="74">
        <v>13.506</v>
      </c>
    </row>
    <row r="43" spans="2:6" x14ac:dyDescent="0.3">
      <c r="B43" s="118" t="s">
        <v>99</v>
      </c>
      <c r="C43" s="74">
        <v>8.52</v>
      </c>
      <c r="F43" s="90"/>
    </row>
    <row r="44" spans="2:6" x14ac:dyDescent="0.3">
      <c r="B44" s="118" t="s">
        <v>105</v>
      </c>
      <c r="C44" s="74">
        <v>8.7999999999999989</v>
      </c>
      <c r="F44" s="184"/>
    </row>
    <row r="45" spans="2:6" x14ac:dyDescent="0.3">
      <c r="B45" s="118" t="s">
        <v>104</v>
      </c>
      <c r="C45" s="74">
        <v>4.5</v>
      </c>
      <c r="F45" s="184"/>
    </row>
    <row r="46" spans="2:6" x14ac:dyDescent="0.3">
      <c r="B46" s="118" t="s">
        <v>107</v>
      </c>
      <c r="C46" s="74">
        <v>0.23835300000000001</v>
      </c>
      <c r="F46" s="184"/>
    </row>
    <row r="47" spans="2:6" x14ac:dyDescent="0.3">
      <c r="B47" s="118" t="s">
        <v>115</v>
      </c>
      <c r="C47" s="74">
        <v>0.15626200000000001</v>
      </c>
      <c r="F47" s="184"/>
    </row>
    <row r="48" spans="2:6" x14ac:dyDescent="0.3">
      <c r="B48" s="123" t="s">
        <v>101</v>
      </c>
      <c r="C48" s="74">
        <v>2.0500000000000001E-2</v>
      </c>
    </row>
    <row r="49" spans="1:10" x14ac:dyDescent="0.3">
      <c r="A49" s="191"/>
      <c r="B49" s="118"/>
      <c r="C49" s="191"/>
      <c r="D49" s="191"/>
      <c r="E49" s="131"/>
    </row>
    <row r="50" spans="1:10" x14ac:dyDescent="0.3">
      <c r="B50" s="191"/>
      <c r="C50" s="196"/>
    </row>
    <row r="51" spans="1:10" x14ac:dyDescent="0.3">
      <c r="B51" s="195"/>
      <c r="C51" s="116"/>
      <c r="D51" s="190"/>
    </row>
    <row r="52" spans="1:10" x14ac:dyDescent="0.3">
      <c r="B52" s="199" t="s">
        <v>113</v>
      </c>
      <c r="C52" s="200"/>
      <c r="D52" s="200"/>
      <c r="E52" s="146"/>
    </row>
    <row r="53" spans="1:10" x14ac:dyDescent="0.3">
      <c r="B53" s="200" t="s">
        <v>118</v>
      </c>
      <c r="C53" s="197"/>
      <c r="D53" s="131"/>
      <c r="E53" s="71"/>
      <c r="H53" s="118"/>
      <c r="I53" s="74"/>
    </row>
    <row r="54" spans="1:10" x14ac:dyDescent="0.3">
      <c r="B54" s="185" t="s">
        <v>16</v>
      </c>
      <c r="C54" s="187">
        <f>SUM(C55:C77)</f>
        <v>94040184.565580368</v>
      </c>
      <c r="E54" s="185" t="s">
        <v>26</v>
      </c>
      <c r="F54" s="194" t="s">
        <v>109</v>
      </c>
      <c r="H54" s="118"/>
      <c r="I54" s="74"/>
      <c r="J54" s="90"/>
    </row>
    <row r="55" spans="1:10" x14ac:dyDescent="0.3">
      <c r="B55" s="75" t="s">
        <v>29</v>
      </c>
      <c r="C55" s="85">
        <v>40067497.082598776</v>
      </c>
      <c r="E55" s="75" t="str">
        <f>+PROPER(B55)</f>
        <v>España</v>
      </c>
      <c r="F55" s="142">
        <f>+C55/$C$54</f>
        <v>0.42606782693686751</v>
      </c>
    </row>
    <row r="56" spans="1:10" x14ac:dyDescent="0.3">
      <c r="B56" s="75" t="s">
        <v>27</v>
      </c>
      <c r="C56" s="85">
        <v>18083696.435539998</v>
      </c>
      <c r="E56" s="75" t="str">
        <f>+PROPER(B56)</f>
        <v>Estados Unidos</v>
      </c>
      <c r="F56" s="142">
        <f t="shared" ref="F56:F58" si="6">+C56/$C$54</f>
        <v>0.19229754300332166</v>
      </c>
    </row>
    <row r="57" spans="1:10" x14ac:dyDescent="0.3">
      <c r="B57" s="75" t="s">
        <v>28</v>
      </c>
      <c r="C57" s="85">
        <v>13435004.810279999</v>
      </c>
      <c r="E57" s="75" t="str">
        <f>+PROPER(B57)</f>
        <v>Francia</v>
      </c>
      <c r="F57" s="142">
        <f t="shared" si="6"/>
        <v>0.14286450917066087</v>
      </c>
    </row>
    <row r="58" spans="1:10" x14ac:dyDescent="0.3">
      <c r="B58" s="75" t="s">
        <v>119</v>
      </c>
      <c r="C58" s="85">
        <v>11246656.23338999</v>
      </c>
      <c r="E58" s="75" t="str">
        <f>+PROPER(B58)</f>
        <v>Belgica</v>
      </c>
      <c r="F58" s="142">
        <f t="shared" si="6"/>
        <v>0.11959415313085611</v>
      </c>
    </row>
    <row r="59" spans="1:10" x14ac:dyDescent="0.3">
      <c r="B59" s="75" t="s">
        <v>31</v>
      </c>
      <c r="C59" s="85">
        <v>2534012.3750999994</v>
      </c>
      <c r="E59" s="188" t="s">
        <v>17</v>
      </c>
      <c r="F59" s="150">
        <f>100%-SUM(F55:F58)</f>
        <v>0.11917596775829387</v>
      </c>
    </row>
    <row r="60" spans="1:10" x14ac:dyDescent="0.3">
      <c r="B60" s="75" t="s">
        <v>95</v>
      </c>
      <c r="C60" s="85">
        <v>1708269.0093000003</v>
      </c>
      <c r="H60" s="90"/>
      <c r="I60" s="169"/>
    </row>
    <row r="61" spans="1:10" x14ac:dyDescent="0.3">
      <c r="B61" s="75" t="s">
        <v>96</v>
      </c>
      <c r="C61" s="90">
        <v>1381724.5186000005</v>
      </c>
      <c r="H61" s="90"/>
      <c r="I61" s="169"/>
    </row>
    <row r="62" spans="1:10" x14ac:dyDescent="0.3">
      <c r="B62" s="75" t="s">
        <v>114</v>
      </c>
      <c r="C62" s="90">
        <v>969873.70166200004</v>
      </c>
      <c r="H62" s="90"/>
      <c r="I62" s="169"/>
    </row>
    <row r="63" spans="1:10" x14ac:dyDescent="0.3">
      <c r="B63" s="75" t="s">
        <v>67</v>
      </c>
      <c r="C63" s="90">
        <v>862971.20209999999</v>
      </c>
      <c r="H63" s="90"/>
      <c r="I63" s="169"/>
    </row>
    <row r="64" spans="1:10" x14ac:dyDescent="0.3">
      <c r="B64" s="75" t="s">
        <v>103</v>
      </c>
      <c r="C64" s="90">
        <v>822170.95099999988</v>
      </c>
      <c r="H64" s="90"/>
      <c r="I64" s="169"/>
    </row>
    <row r="65" spans="2:9" x14ac:dyDescent="0.3">
      <c r="B65" s="75" t="s">
        <v>123</v>
      </c>
      <c r="C65" s="90">
        <v>625883</v>
      </c>
      <c r="H65" s="90"/>
      <c r="I65" s="169"/>
    </row>
    <row r="66" spans="2:9" x14ac:dyDescent="0.3">
      <c r="B66" s="75" t="s">
        <v>30</v>
      </c>
      <c r="C66" s="90">
        <v>585749.11</v>
      </c>
      <c r="H66" s="90"/>
      <c r="I66" s="169"/>
    </row>
    <row r="67" spans="2:9" x14ac:dyDescent="0.3">
      <c r="B67" s="75" t="s">
        <v>97</v>
      </c>
      <c r="C67" s="90">
        <v>512597</v>
      </c>
      <c r="H67" s="90"/>
      <c r="I67" s="169"/>
    </row>
    <row r="68" spans="2:9" x14ac:dyDescent="0.3">
      <c r="B68" s="75" t="s">
        <v>106</v>
      </c>
      <c r="C68" s="90">
        <v>280174.99600000004</v>
      </c>
      <c r="E68" s="90"/>
      <c r="F68" s="169"/>
      <c r="H68" s="90"/>
      <c r="I68" s="169"/>
    </row>
    <row r="69" spans="2:9" x14ac:dyDescent="0.3">
      <c r="B69" s="75" t="s">
        <v>100</v>
      </c>
      <c r="C69" s="90">
        <v>214648.89999960002</v>
      </c>
      <c r="E69" s="90"/>
      <c r="F69" s="169"/>
      <c r="H69" s="90"/>
      <c r="I69" s="169"/>
    </row>
    <row r="70" spans="2:9" x14ac:dyDescent="0.3">
      <c r="B70" s="75" t="s">
        <v>98</v>
      </c>
      <c r="C70" s="90">
        <v>206427.02</v>
      </c>
      <c r="E70" s="90"/>
      <c r="F70" s="169"/>
      <c r="H70" s="90"/>
      <c r="I70" s="169"/>
    </row>
    <row r="71" spans="2:9" x14ac:dyDescent="0.3">
      <c r="B71" s="75" t="s">
        <v>117</v>
      </c>
      <c r="C71" s="90">
        <v>164980</v>
      </c>
      <c r="F71" s="169"/>
      <c r="H71" s="90"/>
      <c r="I71" s="169"/>
    </row>
    <row r="72" spans="2:9" x14ac:dyDescent="0.3">
      <c r="B72" s="75" t="s">
        <v>99</v>
      </c>
      <c r="C72" s="90">
        <v>134282.41</v>
      </c>
      <c r="F72" s="169"/>
    </row>
    <row r="73" spans="2:9" x14ac:dyDescent="0.3">
      <c r="B73" s="90" t="s">
        <v>105</v>
      </c>
      <c r="C73" s="90">
        <v>110008</v>
      </c>
      <c r="F73" s="169"/>
    </row>
    <row r="74" spans="2:9" x14ac:dyDescent="0.3">
      <c r="B74" s="169" t="s">
        <v>104</v>
      </c>
      <c r="C74" s="90">
        <v>86159</v>
      </c>
      <c r="F74" s="169"/>
    </row>
    <row r="75" spans="2:9" x14ac:dyDescent="0.3">
      <c r="B75" s="169" t="s">
        <v>115</v>
      </c>
      <c r="C75" s="90">
        <v>3601.65</v>
      </c>
      <c r="F75" s="169"/>
    </row>
    <row r="76" spans="2:9" x14ac:dyDescent="0.3">
      <c r="B76" s="169" t="s">
        <v>107</v>
      </c>
      <c r="C76" s="90">
        <v>3417.06</v>
      </c>
      <c r="F76" s="169"/>
    </row>
    <row r="77" spans="2:9" x14ac:dyDescent="0.3">
      <c r="B77" s="188" t="s">
        <v>101</v>
      </c>
      <c r="C77" s="189">
        <v>380.10001</v>
      </c>
      <c r="E77" s="90"/>
      <c r="F77" s="169"/>
    </row>
    <row r="78" spans="2:9" x14ac:dyDescent="0.3">
      <c r="B78" s="188"/>
      <c r="C78" s="198"/>
    </row>
    <row r="80" spans="2:9" x14ac:dyDescent="0.3">
      <c r="B80" s="74"/>
      <c r="C80" s="182"/>
    </row>
    <row r="81" spans="2:2" x14ac:dyDescent="0.3">
      <c r="B81" s="74"/>
    </row>
    <row r="82" spans="2:2" x14ac:dyDescent="0.3">
      <c r="B82" s="74"/>
    </row>
  </sheetData>
  <mergeCells count="3">
    <mergeCell ref="G22:K23"/>
    <mergeCell ref="B23:D23"/>
    <mergeCell ref="G3:H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-0.249977111117893"/>
  </sheetPr>
  <dimension ref="A1:M95"/>
  <sheetViews>
    <sheetView showGridLines="0" zoomScale="115" zoomScaleNormal="115" workbookViewId="0">
      <selection activeCell="D9" sqref="D9"/>
    </sheetView>
  </sheetViews>
  <sheetFormatPr baseColWidth="10" defaultColWidth="11.44140625" defaultRowHeight="14.4" x14ac:dyDescent="0.3"/>
  <cols>
    <col min="1" max="1" width="1.33203125" customWidth="1"/>
    <col min="2" max="2" width="16.6640625" customWidth="1"/>
    <col min="3" max="3" width="13.109375" customWidth="1"/>
    <col min="4" max="4" width="22.44140625" style="30" customWidth="1"/>
    <col min="5" max="5" width="14.33203125" customWidth="1"/>
    <col min="6" max="6" width="10.5546875" customWidth="1"/>
    <col min="7" max="7" width="10.88671875" customWidth="1"/>
    <col min="8" max="8" width="12.88671875" customWidth="1"/>
  </cols>
  <sheetData>
    <row r="1" spans="1:5" ht="18" x14ac:dyDescent="0.35">
      <c r="A1" s="23" t="s">
        <v>18</v>
      </c>
    </row>
    <row r="3" spans="1:5" ht="15.6" x14ac:dyDescent="0.3">
      <c r="A3" s="5"/>
      <c r="B3" s="38" t="s">
        <v>19</v>
      </c>
    </row>
    <row r="6" spans="1:5" ht="24.75" customHeight="1" x14ac:dyDescent="0.3">
      <c r="B6" s="14" t="s">
        <v>0</v>
      </c>
      <c r="C6" s="47" t="s">
        <v>20</v>
      </c>
      <c r="D6" s="33"/>
      <c r="E6" s="14" t="s">
        <v>2</v>
      </c>
    </row>
    <row r="7" spans="1:5" ht="18.75" customHeight="1" x14ac:dyDescent="0.3">
      <c r="B7" s="6">
        <v>2014</v>
      </c>
      <c r="C7" s="57">
        <v>125.11363197000001</v>
      </c>
      <c r="D7" s="58">
        <f t="shared" ref="D7:D12" si="0">C7</f>
        <v>125.11363197000001</v>
      </c>
      <c r="E7" s="14"/>
    </row>
    <row r="8" spans="1:5" x14ac:dyDescent="0.3">
      <c r="B8" s="6">
        <v>2015</v>
      </c>
      <c r="C8" s="57">
        <v>80.980322479999984</v>
      </c>
      <c r="D8" s="58">
        <f t="shared" si="0"/>
        <v>80.980322479999984</v>
      </c>
      <c r="E8" s="8"/>
    </row>
    <row r="9" spans="1:5" x14ac:dyDescent="0.3">
      <c r="B9" s="6">
        <v>2016</v>
      </c>
      <c r="C9" s="57">
        <v>77.300482829999993</v>
      </c>
      <c r="D9" s="58">
        <f t="shared" si="0"/>
        <v>77.300482829999993</v>
      </c>
      <c r="E9" s="8"/>
    </row>
    <row r="10" spans="1:5" x14ac:dyDescent="0.3">
      <c r="B10" s="6">
        <v>2017</v>
      </c>
      <c r="C10" s="57">
        <v>54.011532370000005</v>
      </c>
      <c r="D10" s="58">
        <f t="shared" si="0"/>
        <v>54.011532370000005</v>
      </c>
      <c r="E10" s="8"/>
    </row>
    <row r="11" spans="1:5" x14ac:dyDescent="0.3">
      <c r="B11" s="6">
        <v>2018</v>
      </c>
      <c r="C11" s="57">
        <v>74.036756979999993</v>
      </c>
      <c r="D11" s="58">
        <f t="shared" si="0"/>
        <v>74.036756979999993</v>
      </c>
      <c r="E11" s="8"/>
    </row>
    <row r="12" spans="1:5" x14ac:dyDescent="0.3">
      <c r="B12" s="6">
        <v>2019</v>
      </c>
      <c r="C12" s="57">
        <v>88.376455519999979</v>
      </c>
      <c r="D12" s="58">
        <f t="shared" si="0"/>
        <v>88.376455519999979</v>
      </c>
      <c r="E12" s="60">
        <f>(D12-D11)/D11</f>
        <v>0.19368350431493991</v>
      </c>
    </row>
    <row r="13" spans="1:5" x14ac:dyDescent="0.3">
      <c r="B13" s="25"/>
      <c r="C13" s="26"/>
      <c r="D13" s="35"/>
      <c r="E13" s="61"/>
    </row>
    <row r="14" spans="1:5" ht="15.75" customHeight="1" x14ac:dyDescent="0.3">
      <c r="B14" s="11" t="s">
        <v>21</v>
      </c>
      <c r="C14" s="59">
        <f>79223.66275/1000</f>
        <v>79.223662750000003</v>
      </c>
      <c r="D14" s="49"/>
      <c r="E14" s="62"/>
    </row>
    <row r="15" spans="1:5" x14ac:dyDescent="0.3">
      <c r="B15" s="10" t="s">
        <v>22</v>
      </c>
      <c r="C15" s="59">
        <f>60525.89241/1000</f>
        <v>60.525892409999997</v>
      </c>
      <c r="D15" s="49"/>
      <c r="E15" s="60">
        <f>(C15-C14)/C14</f>
        <v>-0.23601244490554693</v>
      </c>
    </row>
    <row r="18" spans="1:7" x14ac:dyDescent="0.3">
      <c r="B18" s="48"/>
      <c r="C18" s="48"/>
      <c r="D18" s="48"/>
      <c r="E18" s="48"/>
      <c r="F18" s="48"/>
      <c r="G18" s="48"/>
    </row>
    <row r="19" spans="1:7" ht="15.6" x14ac:dyDescent="0.3">
      <c r="A19" s="5"/>
      <c r="B19" s="38"/>
    </row>
    <row r="20" spans="1:7" ht="15.6" x14ac:dyDescent="0.3">
      <c r="A20" s="5"/>
      <c r="B20" s="38" t="s">
        <v>23</v>
      </c>
    </row>
    <row r="23" spans="1:7" ht="18.75" customHeight="1" x14ac:dyDescent="0.3">
      <c r="B23" s="14" t="s">
        <v>0</v>
      </c>
      <c r="C23" s="14" t="s">
        <v>1</v>
      </c>
      <c r="D23" s="33"/>
      <c r="E23" s="14" t="s">
        <v>2</v>
      </c>
    </row>
    <row r="24" spans="1:7" ht="18.75" customHeight="1" x14ac:dyDescent="0.3">
      <c r="B24" s="6">
        <v>2014</v>
      </c>
      <c r="C24" s="63">
        <v>13569.833064</v>
      </c>
      <c r="D24" s="33"/>
      <c r="E24" s="14"/>
    </row>
    <row r="25" spans="1:7" x14ac:dyDescent="0.3">
      <c r="B25" s="6">
        <v>2015</v>
      </c>
      <c r="C25" s="63">
        <v>7346.1839360000004</v>
      </c>
      <c r="D25" s="34"/>
      <c r="E25" s="8"/>
    </row>
    <row r="26" spans="1:7" x14ac:dyDescent="0.3">
      <c r="B26" s="6">
        <v>2016</v>
      </c>
      <c r="C26" s="64">
        <v>5132.5768879999996</v>
      </c>
      <c r="D26" s="34"/>
      <c r="E26" s="8"/>
    </row>
    <row r="27" spans="1:7" x14ac:dyDescent="0.3">
      <c r="B27" s="6">
        <v>2017</v>
      </c>
      <c r="C27" s="63">
        <v>3841.6992289999998</v>
      </c>
      <c r="D27" s="34"/>
      <c r="E27" s="8"/>
    </row>
    <row r="28" spans="1:7" x14ac:dyDescent="0.3">
      <c r="B28" s="6">
        <v>2018</v>
      </c>
      <c r="C28" s="63">
        <v>7270.9418770000011</v>
      </c>
      <c r="D28" s="34"/>
      <c r="E28" s="8"/>
    </row>
    <row r="29" spans="1:7" x14ac:dyDescent="0.3">
      <c r="B29" s="6">
        <v>2019</v>
      </c>
      <c r="C29" s="63">
        <v>11341.888414999999</v>
      </c>
      <c r="D29" s="34"/>
      <c r="E29" s="24"/>
    </row>
    <row r="30" spans="1:7" x14ac:dyDescent="0.3">
      <c r="B30" s="25"/>
      <c r="C30" s="26"/>
      <c r="D30" s="35"/>
      <c r="E30" s="27"/>
    </row>
    <row r="31" spans="1:7" ht="15.75" customHeight="1" x14ac:dyDescent="0.3">
      <c r="B31" s="11" t="s">
        <v>21</v>
      </c>
      <c r="C31" s="13">
        <v>9922.036946000002</v>
      </c>
      <c r="D31" s="33"/>
      <c r="E31" s="8"/>
    </row>
    <row r="32" spans="1:7" x14ac:dyDescent="0.3">
      <c r="B32" s="10" t="s">
        <v>22</v>
      </c>
      <c r="C32" s="13">
        <v>9327.8721280000009</v>
      </c>
      <c r="D32" s="33"/>
      <c r="E32" s="24">
        <f>(C32-C31)/C31</f>
        <v>-5.9883350690357426E-2</v>
      </c>
    </row>
    <row r="37" spans="1:4" ht="15.6" x14ac:dyDescent="0.3">
      <c r="A37" s="5"/>
      <c r="B37" s="39" t="s">
        <v>24</v>
      </c>
    </row>
    <row r="39" spans="1:4" x14ac:dyDescent="0.3">
      <c r="B39" s="1"/>
      <c r="C39" s="3"/>
    </row>
    <row r="40" spans="1:4" x14ac:dyDescent="0.3">
      <c r="B40" s="28" t="s">
        <v>25</v>
      </c>
      <c r="C40" s="3"/>
    </row>
    <row r="41" spans="1:4" x14ac:dyDescent="0.3">
      <c r="B41" s="1"/>
      <c r="C41" s="3"/>
    </row>
    <row r="42" spans="1:4" x14ac:dyDescent="0.3">
      <c r="B42" s="15" t="s">
        <v>26</v>
      </c>
      <c r="C42" s="16" t="s">
        <v>1</v>
      </c>
      <c r="D42" s="9" t="s">
        <v>9</v>
      </c>
    </row>
    <row r="43" spans="1:4" x14ac:dyDescent="0.3">
      <c r="B43" s="50" t="s">
        <v>27</v>
      </c>
      <c r="C43" s="17">
        <v>3633.9089780000004</v>
      </c>
      <c r="D43" s="18">
        <f t="shared" ref="D43:D48" si="1">C43/$C$49</f>
        <v>0.3895753423861687</v>
      </c>
    </row>
    <row r="44" spans="1:4" x14ac:dyDescent="0.3">
      <c r="B44" s="50" t="s">
        <v>28</v>
      </c>
      <c r="C44" s="17">
        <v>2456.3919999999998</v>
      </c>
      <c r="D44" s="18">
        <f t="shared" si="1"/>
        <v>0.26333894443369449</v>
      </c>
    </row>
    <row r="45" spans="1:4" x14ac:dyDescent="0.3">
      <c r="B45" s="53" t="s">
        <v>29</v>
      </c>
      <c r="C45" s="17">
        <v>1013.930322</v>
      </c>
      <c r="D45" s="18">
        <f t="shared" si="1"/>
        <v>0.10869899459239242</v>
      </c>
    </row>
    <row r="46" spans="1:4" x14ac:dyDescent="0.3">
      <c r="B46" s="55" t="s">
        <v>30</v>
      </c>
      <c r="C46" s="54">
        <v>653.89628899999991</v>
      </c>
      <c r="D46" s="18">
        <f t="shared" si="1"/>
        <v>7.01013350126405E-2</v>
      </c>
    </row>
    <row r="47" spans="1:4" x14ac:dyDescent="0.3">
      <c r="B47" s="55" t="s">
        <v>31</v>
      </c>
      <c r="C47" s="52">
        <v>332.63675899999998</v>
      </c>
      <c r="D47" s="18">
        <f t="shared" si="1"/>
        <v>3.5660518758775156E-2</v>
      </c>
    </row>
    <row r="48" spans="1:4" x14ac:dyDescent="0.3">
      <c r="B48" s="50" t="s">
        <v>17</v>
      </c>
      <c r="C48" s="17">
        <v>1237.1077799999996</v>
      </c>
      <c r="D48" s="18">
        <f t="shared" si="1"/>
        <v>0.1326248648163286</v>
      </c>
    </row>
    <row r="49" spans="2:7" x14ac:dyDescent="0.3">
      <c r="B49" s="40" t="s">
        <v>7</v>
      </c>
      <c r="C49" s="41">
        <f>SUM(C43:C48)</f>
        <v>9327.8721280000009</v>
      </c>
      <c r="D49" s="19">
        <f>SUM(D43:D48)</f>
        <v>0.99999999999999989</v>
      </c>
    </row>
    <row r="50" spans="2:7" x14ac:dyDescent="0.3">
      <c r="C50" s="3"/>
    </row>
    <row r="51" spans="2:7" x14ac:dyDescent="0.3">
      <c r="B51" s="1"/>
      <c r="C51" s="2"/>
    </row>
    <row r="52" spans="2:7" x14ac:dyDescent="0.3">
      <c r="B52" s="1"/>
      <c r="C52" s="3"/>
    </row>
    <row r="55" spans="2:7" x14ac:dyDescent="0.3">
      <c r="B55" s="1"/>
      <c r="C55" s="3"/>
    </row>
    <row r="56" spans="2:7" x14ac:dyDescent="0.3">
      <c r="B56" s="42" t="s">
        <v>32</v>
      </c>
      <c r="C56" s="4"/>
    </row>
    <row r="57" spans="2:7" x14ac:dyDescent="0.3">
      <c r="B57" s="1"/>
      <c r="C57" s="4"/>
    </row>
    <row r="58" spans="2:7" x14ac:dyDescent="0.3">
      <c r="B58" s="29"/>
      <c r="C58" s="36"/>
      <c r="E58" s="32"/>
      <c r="G58" s="31"/>
    </row>
    <row r="59" spans="2:7" x14ac:dyDescent="0.3">
      <c r="B59" s="9" t="s">
        <v>0</v>
      </c>
      <c r="C59" s="9" t="s">
        <v>33</v>
      </c>
      <c r="E59" s="22"/>
    </row>
    <row r="60" spans="2:7" x14ac:dyDescent="0.3">
      <c r="B60" s="45">
        <v>2009</v>
      </c>
      <c r="C60" s="7">
        <v>5815.1283422459892</v>
      </c>
      <c r="D60" s="44"/>
      <c r="E60" s="43"/>
    </row>
    <row r="61" spans="2:7" x14ac:dyDescent="0.3">
      <c r="B61" s="45">
        <v>2010</v>
      </c>
      <c r="C61" s="7">
        <v>9662.0387775551098</v>
      </c>
      <c r="D61" s="44"/>
      <c r="E61" s="43"/>
      <c r="G61" s="36"/>
    </row>
    <row r="62" spans="2:7" x14ac:dyDescent="0.3">
      <c r="B62" s="45">
        <v>2011</v>
      </c>
      <c r="C62" s="7">
        <v>11502.782335462727</v>
      </c>
      <c r="D62" s="44"/>
      <c r="E62" s="43"/>
    </row>
    <row r="63" spans="2:7" x14ac:dyDescent="0.3">
      <c r="B63" s="45">
        <v>2012</v>
      </c>
      <c r="C63" s="7">
        <v>11326.490516717147</v>
      </c>
      <c r="D63" s="44"/>
      <c r="E63" s="43"/>
    </row>
    <row r="64" spans="2:7" x14ac:dyDescent="0.3">
      <c r="B64" s="45">
        <v>2013</v>
      </c>
      <c r="C64" s="7">
        <v>9159.2964628199115</v>
      </c>
      <c r="D64" s="44"/>
      <c r="E64" s="43"/>
    </row>
    <row r="65" spans="2:13" x14ac:dyDescent="0.3">
      <c r="B65" s="45">
        <v>2014</v>
      </c>
      <c r="C65" s="7">
        <v>9219.983133169073</v>
      </c>
      <c r="D65" s="44"/>
      <c r="E65" s="43"/>
    </row>
    <row r="66" spans="2:13" x14ac:dyDescent="0.3">
      <c r="B66" s="45">
        <v>2015</v>
      </c>
      <c r="C66" s="7">
        <v>11023.454243114664</v>
      </c>
      <c r="D66" s="44"/>
      <c r="E66" s="43"/>
    </row>
    <row r="67" spans="2:13" x14ac:dyDescent="0.3">
      <c r="B67" s="45">
        <v>2016</v>
      </c>
      <c r="C67" s="7">
        <v>15060.754961261089</v>
      </c>
      <c r="D67" s="44"/>
      <c r="E67" s="43"/>
    </row>
    <row r="68" spans="2:13" x14ac:dyDescent="0.3">
      <c r="B68" s="45">
        <v>2017</v>
      </c>
      <c r="C68" s="7">
        <v>14059.281882944097</v>
      </c>
      <c r="D68" s="44"/>
      <c r="E68" s="43"/>
    </row>
    <row r="69" spans="2:13" x14ac:dyDescent="0.3">
      <c r="B69" s="45">
        <v>2018</v>
      </c>
      <c r="C69" s="7">
        <v>10182.553819361246</v>
      </c>
      <c r="D69" s="44"/>
      <c r="E69" s="43"/>
    </row>
    <row r="70" spans="2:13" x14ac:dyDescent="0.3">
      <c r="B70" s="45">
        <v>2019</v>
      </c>
      <c r="C70" s="7">
        <v>7792.0406449352276</v>
      </c>
      <c r="D70" s="44"/>
      <c r="E70" s="43"/>
    </row>
    <row r="71" spans="2:13" ht="27.6" x14ac:dyDescent="0.3">
      <c r="B71" s="46" t="s">
        <v>34</v>
      </c>
      <c r="C71" s="12">
        <v>6488.7137794605915</v>
      </c>
      <c r="D71" s="44"/>
      <c r="E71" s="43"/>
      <c r="G71" s="36"/>
      <c r="H71" s="37"/>
    </row>
    <row r="75" spans="2:13" x14ac:dyDescent="0.3"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</row>
    <row r="77" spans="2:13" x14ac:dyDescent="0.3"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</row>
    <row r="79" spans="2:13" x14ac:dyDescent="0.3">
      <c r="B79" t="s">
        <v>35</v>
      </c>
    </row>
    <row r="80" spans="2:13" x14ac:dyDescent="0.3">
      <c r="B80" s="31"/>
      <c r="C80" s="31"/>
      <c r="D80" s="31"/>
      <c r="E80" s="31"/>
      <c r="F80" s="31"/>
      <c r="G80" s="31"/>
    </row>
    <row r="81" spans="2:4" x14ac:dyDescent="0.3">
      <c r="B81" s="9" t="s">
        <v>26</v>
      </c>
      <c r="C81" s="9" t="s">
        <v>33</v>
      </c>
    </row>
    <row r="82" spans="2:4" x14ac:dyDescent="0.3">
      <c r="B82" s="8" t="s">
        <v>36</v>
      </c>
      <c r="C82" s="7">
        <v>9485.3444255374088</v>
      </c>
      <c r="D82" s="51"/>
    </row>
    <row r="83" spans="2:4" x14ac:dyDescent="0.3">
      <c r="B83" s="8" t="s">
        <v>37</v>
      </c>
      <c r="C83" s="7">
        <v>8104.1482517482518</v>
      </c>
      <c r="D83" s="51"/>
    </row>
    <row r="84" spans="2:4" x14ac:dyDescent="0.3">
      <c r="B84" s="8" t="s">
        <v>38</v>
      </c>
      <c r="C84" s="7">
        <v>7612.8582047946475</v>
      </c>
      <c r="D84" s="51"/>
    </row>
    <row r="85" spans="2:4" x14ac:dyDescent="0.3">
      <c r="B85" s="8" t="s">
        <v>39</v>
      </c>
      <c r="C85" s="7">
        <v>7213.3018504508391</v>
      </c>
      <c r="D85" s="51"/>
    </row>
    <row r="86" spans="2:4" x14ac:dyDescent="0.3">
      <c r="B86" s="8" t="s">
        <v>40</v>
      </c>
      <c r="C86" s="7">
        <v>7003.7089321973508</v>
      </c>
      <c r="D86" s="51"/>
    </row>
    <row r="87" spans="2:4" x14ac:dyDescent="0.3">
      <c r="B87" s="8" t="s">
        <v>41</v>
      </c>
      <c r="C87" s="7">
        <v>6713.8805970149251</v>
      </c>
      <c r="D87" s="51"/>
    </row>
    <row r="88" spans="2:4" x14ac:dyDescent="0.3">
      <c r="B88" s="8" t="s">
        <v>42</v>
      </c>
      <c r="C88" s="7">
        <v>6697.5467555666928</v>
      </c>
    </row>
    <row r="89" spans="2:4" x14ac:dyDescent="0.3">
      <c r="B89" s="8" t="s">
        <v>43</v>
      </c>
      <c r="C89" s="7">
        <v>6570.6582552602677</v>
      </c>
      <c r="D89" s="51"/>
    </row>
    <row r="90" spans="2:4" x14ac:dyDescent="0.3">
      <c r="B90" s="8" t="s">
        <v>44</v>
      </c>
      <c r="C90" s="7">
        <v>6401.2401905829602</v>
      </c>
      <c r="D90" s="51"/>
    </row>
    <row r="91" spans="2:4" x14ac:dyDescent="0.3">
      <c r="B91" s="8" t="s">
        <v>45</v>
      </c>
      <c r="C91" s="7">
        <v>6377.7304457406708</v>
      </c>
    </row>
    <row r="92" spans="2:4" x14ac:dyDescent="0.3">
      <c r="B92" s="8" t="s">
        <v>46</v>
      </c>
      <c r="C92" s="7">
        <v>6320.0777287534529</v>
      </c>
      <c r="D92" s="51"/>
    </row>
    <row r="93" spans="2:4" x14ac:dyDescent="0.3">
      <c r="B93" s="8" t="s">
        <v>47</v>
      </c>
      <c r="C93" s="7">
        <v>6283.1813176007863</v>
      </c>
      <c r="D93" s="51"/>
    </row>
    <row r="94" spans="2:4" x14ac:dyDescent="0.3">
      <c r="B94" s="8" t="s">
        <v>48</v>
      </c>
      <c r="C94" s="7">
        <v>5992.4391579344347</v>
      </c>
      <c r="D94" s="51"/>
    </row>
    <row r="95" spans="2:4" x14ac:dyDescent="0.3">
      <c r="B95" s="8" t="s">
        <v>49</v>
      </c>
      <c r="C95" s="7">
        <v>5857.788384679302</v>
      </c>
      <c r="D95" s="51"/>
    </row>
  </sheetData>
  <sortState xmlns:xlrd2="http://schemas.microsoft.com/office/spreadsheetml/2017/richdata2" ref="B31:C35">
    <sortCondition descending="1" ref="C31:C35"/>
  </sortState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aaa7201-c621-46af-bfde-43de62ebf1b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7845DFC8439746989076CD5DDF7F08" ma:contentTypeVersion="15" ma:contentTypeDescription="Crear nuevo documento." ma:contentTypeScope="" ma:versionID="5dfd951f788b9a938e6316310b15bf64">
  <xsd:schema xmlns:xsd="http://www.w3.org/2001/XMLSchema" xmlns:xs="http://www.w3.org/2001/XMLSchema" xmlns:p="http://schemas.microsoft.com/office/2006/metadata/properties" xmlns:ns3="3542e167-5b40-47de-a11a-67d6fd3d5df3" xmlns:ns4="9aaa7201-c621-46af-bfde-43de62ebf1bd" targetNamespace="http://schemas.microsoft.com/office/2006/metadata/properties" ma:root="true" ma:fieldsID="203f2e28e84a423412e97faa493c0be8" ns3:_="" ns4:_="">
    <xsd:import namespace="3542e167-5b40-47de-a11a-67d6fd3d5df3"/>
    <xsd:import namespace="9aaa7201-c621-46af-bfde-43de62ebf1b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bjectDetectorVersions" minOccurs="0"/>
                <xsd:element ref="ns4:_activity" minOccurs="0"/>
                <xsd:element ref="ns4:MediaServiceSearchProperties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2e167-5b40-47de-a11a-67d6fd3d5d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a7201-c621-46af-bfde-43de62ebf1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42C4B0-D17C-4C69-978A-F311114314D0}">
  <ds:schemaRefs>
    <ds:schemaRef ds:uri="http://schemas.microsoft.com/office/infopath/2007/PartnerControls"/>
    <ds:schemaRef ds:uri="3542e167-5b40-47de-a11a-67d6fd3d5df3"/>
    <ds:schemaRef ds:uri="9aaa7201-c621-46af-bfde-43de62ebf1bd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23E0A6E-6C3B-49AA-8CA7-24B272FED6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F16CF6-9071-4A5B-8FFE-224B94BEDD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2e167-5b40-47de-a11a-67d6fd3d5df3"/>
    <ds:schemaRef ds:uri="9aaa7201-c621-46af-bfde-43de62ebf1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COSECHA</vt:lpstr>
      <vt:lpstr>PRODUCCION</vt:lpstr>
      <vt:lpstr>VENTA INTERNA</vt:lpstr>
      <vt:lpstr>EXPORTACION</vt:lpstr>
      <vt:lpstr>EXPORTACIONES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2026-02-23T20:21:44Z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0x010100D67845DFC8439746989076CD5DDF7F08</vt:lpwstr>
  </property>
  <property fmtid="{D5CDD505-2E9C-101B-9397-08002B2CF9AE}" pid="3" name="MediaServiceImageTags">
    <vt:lpwstr/>
  </property>
</Properties>
</file>