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3.xml" ContentType="application/vnd.openxmlformats-officedocument.themeOverrid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0C0CEAA7-0675-42F0-A324-AC850FD7F09A}" xr6:coauthVersionLast="47" xr6:coauthVersionMax="47" xr10:uidLastSave="{00000000-0000-0000-0000-000000000000}"/>
  <bookViews>
    <workbookView xWindow="28680" yWindow="-120" windowWidth="19440" windowHeight="10320" activeTab="3" xr2:uid="{00000000-000D-0000-FFFF-FFFF00000000}"/>
  </bookViews>
  <sheets>
    <sheet name="COSECHA" sheetId="34" r:id="rId1"/>
    <sheet name="PRODUCCION" sheetId="30" r:id="rId2"/>
    <sheet name="VENTA INTERNA" sheetId="32" r:id="rId3"/>
    <sheet name="EXPORTACION" sheetId="35" r:id="rId4"/>
    <sheet name="Hoja1" sheetId="36" r:id="rId5"/>
    <sheet name="EXPORTACIONES" sheetId="29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34" l="1"/>
  <c r="G40" i="34"/>
  <c r="D17" i="30"/>
  <c r="B17" i="30"/>
  <c r="G17" i="35" l="1"/>
  <c r="D17" i="32" l="1"/>
  <c r="E19" i="34"/>
  <c r="D19" i="34"/>
  <c r="N24" i="30"/>
  <c r="G25" i="30"/>
  <c r="H27" i="30" s="1"/>
  <c r="C26" i="30"/>
  <c r="D27" i="30" s="1"/>
  <c r="F38" i="34"/>
  <c r="F39" i="34"/>
  <c r="C44" i="34"/>
  <c r="D37" i="34" s="1"/>
  <c r="D40" i="34"/>
  <c r="C32" i="35"/>
  <c r="C25" i="35"/>
  <c r="F26" i="35" s="1"/>
  <c r="G7" i="35"/>
  <c r="G8" i="35"/>
  <c r="G9" i="35"/>
  <c r="G10" i="35"/>
  <c r="G11" i="35"/>
  <c r="G12" i="35"/>
  <c r="G13" i="35"/>
  <c r="G14" i="35"/>
  <c r="G15" i="35"/>
  <c r="G16" i="35"/>
  <c r="G6" i="35"/>
  <c r="E11" i="35"/>
  <c r="F11" i="35" s="1"/>
  <c r="E12" i="35"/>
  <c r="F12" i="35"/>
  <c r="E13" i="35"/>
  <c r="F13" i="35" s="1"/>
  <c r="E14" i="35"/>
  <c r="F14" i="35" s="1"/>
  <c r="E15" i="35"/>
  <c r="F15" i="35" s="1"/>
  <c r="E16" i="35"/>
  <c r="F16" i="35"/>
  <c r="E17" i="35"/>
  <c r="F17" i="35" s="1"/>
  <c r="E6" i="35"/>
  <c r="E7" i="35"/>
  <c r="F7" i="35"/>
  <c r="E8" i="35"/>
  <c r="F9" i="35" s="1"/>
  <c r="F8" i="35"/>
  <c r="E9" i="35"/>
  <c r="E10" i="35"/>
  <c r="F10" i="35" s="1"/>
  <c r="E5" i="35"/>
  <c r="F6" i="35" s="1"/>
  <c r="D12" i="30"/>
  <c r="D13" i="30"/>
  <c r="D14" i="30"/>
  <c r="D15" i="30"/>
  <c r="D16" i="30"/>
  <c r="D11" i="30"/>
  <c r="M25" i="30"/>
  <c r="N26" i="30"/>
  <c r="D12" i="32"/>
  <c r="D13" i="32"/>
  <c r="D14" i="32"/>
  <c r="D15" i="32"/>
  <c r="D16" i="32"/>
  <c r="D11" i="32"/>
  <c r="E14" i="34"/>
  <c r="E15" i="34"/>
  <c r="E16" i="34"/>
  <c r="E17" i="34"/>
  <c r="E18" i="34"/>
  <c r="E13" i="34"/>
  <c r="F37" i="34"/>
  <c r="E26" i="35"/>
  <c r="B16" i="30"/>
  <c r="D18" i="34"/>
  <c r="D17" i="34"/>
  <c r="C30" i="34"/>
  <c r="D28" i="34" s="1"/>
  <c r="D16" i="34"/>
  <c r="D15" i="34"/>
  <c r="D7" i="34"/>
  <c r="D14" i="34"/>
  <c r="C15" i="29"/>
  <c r="E15" i="29" s="1"/>
  <c r="C14" i="29"/>
  <c r="D12" i="29"/>
  <c r="C49" i="29"/>
  <c r="D43" i="29" s="1"/>
  <c r="D49" i="29" s="1"/>
  <c r="D48" i="29"/>
  <c r="D7" i="29"/>
  <c r="D9" i="34"/>
  <c r="D10" i="34"/>
  <c r="D11" i="34"/>
  <c r="D12" i="34"/>
  <c r="D13" i="34"/>
  <c r="D8" i="34"/>
  <c r="D8" i="29"/>
  <c r="D9" i="29"/>
  <c r="D10" i="29"/>
  <c r="D11" i="29"/>
  <c r="E12" i="29" s="1"/>
  <c r="D44" i="29"/>
  <c r="E32" i="29"/>
  <c r="D46" i="29"/>
  <c r="D45" i="29"/>
  <c r="D47" i="29"/>
  <c r="D38" i="34" l="1"/>
  <c r="G38" i="34" s="1"/>
  <c r="D30" i="34"/>
  <c r="D29" i="34"/>
  <c r="G37" i="34"/>
  <c r="H26" i="30"/>
  <c r="D39" i="34"/>
  <c r="G39" i="34" s="1"/>
  <c r="H29" i="30"/>
  <c r="H28" i="30"/>
  <c r="D41" i="34"/>
  <c r="D42" i="34"/>
  <c r="D43" i="34"/>
  <c r="D44" i="34" l="1"/>
  <c r="G41" i="34"/>
  <c r="F27" i="35" l="1"/>
</calcChain>
</file>

<file path=xl/sharedStrings.xml><?xml version="1.0" encoding="utf-8"?>
<sst xmlns="http://schemas.openxmlformats.org/spreadsheetml/2006/main" count="125" uniqueCount="91">
  <si>
    <t>AÑO</t>
  </si>
  <si>
    <t>TM</t>
  </si>
  <si>
    <t>VAR %</t>
  </si>
  <si>
    <t>Destino de cosecha acuícola</t>
  </si>
  <si>
    <t>%</t>
  </si>
  <si>
    <t>Congelado</t>
  </si>
  <si>
    <t>Fresco</t>
  </si>
  <si>
    <t>TOTAL</t>
  </si>
  <si>
    <t>Regiones</t>
  </si>
  <si>
    <t>PARTICIPACION</t>
  </si>
  <si>
    <t>Exportación</t>
  </si>
  <si>
    <t xml:space="preserve"> </t>
  </si>
  <si>
    <t xml:space="preserve"> US $ FOB</t>
  </si>
  <si>
    <t>TMB</t>
  </si>
  <si>
    <t>PAÍS</t>
  </si>
  <si>
    <t>Otros</t>
  </si>
  <si>
    <t>Exportacion acuícola nacional</t>
  </si>
  <si>
    <t>Valor</t>
  </si>
  <si>
    <t>MILLONES USD-FOB</t>
  </si>
  <si>
    <t>Ene-Nov 2019</t>
  </si>
  <si>
    <t>Ene-Nov 2020*</t>
  </si>
  <si>
    <t>VOLUMEN</t>
  </si>
  <si>
    <t>Participación de exportaciones , según país de destino, 2020 (ene-nov)</t>
  </si>
  <si>
    <t>AÑO 2020</t>
  </si>
  <si>
    <t>PAIS</t>
  </si>
  <si>
    <t>ESTADOS UNIDOS</t>
  </si>
  <si>
    <t>FRANCIA</t>
  </si>
  <si>
    <t>ESPAÑA</t>
  </si>
  <si>
    <t>CANADA</t>
  </si>
  <si>
    <t>ITALIA</t>
  </si>
  <si>
    <t>Precio de Exportación</t>
  </si>
  <si>
    <t>US$/TM</t>
  </si>
  <si>
    <t>2020*
( Ene- Nov)</t>
  </si>
  <si>
    <t>enero a noviembre 2020</t>
  </si>
  <si>
    <t>Ucrania</t>
  </si>
  <si>
    <t>Paises Bajos</t>
  </si>
  <si>
    <t>Taiwan</t>
  </si>
  <si>
    <t>Brasil</t>
  </si>
  <si>
    <t>Canada</t>
  </si>
  <si>
    <t>Rusia</t>
  </si>
  <si>
    <t>Francia</t>
  </si>
  <si>
    <t>Estados Unidos</t>
  </si>
  <si>
    <t>Corea del Sur</t>
  </si>
  <si>
    <t>Chile</t>
  </si>
  <si>
    <t>Nueva Zelanda</t>
  </si>
  <si>
    <t>Reino Unido</t>
  </si>
  <si>
    <t>Italia</t>
  </si>
  <si>
    <t>Alemania</t>
  </si>
  <si>
    <t xml:space="preserve">   </t>
  </si>
  <si>
    <t>Principales zona de cultivo</t>
  </si>
  <si>
    <t>PARTICIPACIÓN</t>
  </si>
  <si>
    <t>Principales zonas de producción</t>
  </si>
  <si>
    <t>Principal presentación</t>
  </si>
  <si>
    <t>Empresas productoras</t>
  </si>
  <si>
    <t>REGIÓN</t>
  </si>
  <si>
    <t>Part. %</t>
  </si>
  <si>
    <t>Presentación</t>
  </si>
  <si>
    <t>Ficha 3</t>
  </si>
  <si>
    <t>Empresas</t>
  </si>
  <si>
    <t>Var. %</t>
  </si>
  <si>
    <t>Volumen</t>
  </si>
  <si>
    <t>ADUANA</t>
  </si>
  <si>
    <t>UTILIZACIÓN</t>
  </si>
  <si>
    <t xml:space="preserve"> Región </t>
  </si>
  <si>
    <t>Total</t>
  </si>
  <si>
    <t>PIURA</t>
  </si>
  <si>
    <t>PAITA</t>
  </si>
  <si>
    <t>TILAPIA</t>
  </si>
  <si>
    <t>Cosecha acuícola de tilapia</t>
  </si>
  <si>
    <t>Miles US$-FOB</t>
  </si>
  <si>
    <t>EXPORTACIONES DEL RECURSO TILAPIA</t>
  </si>
  <si>
    <t>AMAZONAS</t>
  </si>
  <si>
    <t>CAJAMARCA</t>
  </si>
  <si>
    <t>LAMBAYEQUE</t>
  </si>
  <si>
    <t>FILETE</t>
  </si>
  <si>
    <t>PIEL</t>
  </si>
  <si>
    <t>ENTERO</t>
  </si>
  <si>
    <t xml:space="preserve">AMERICAN QUALITY AQUACULTURE S.A.C. </t>
  </si>
  <si>
    <t>Producción de tilapia</t>
  </si>
  <si>
    <t>Venta interna de tilapia</t>
  </si>
  <si>
    <t>Volumen Cosecha Acuícola</t>
  </si>
  <si>
    <t>Aporte Acuícola</t>
  </si>
  <si>
    <t>Participación de exportaciones en T.M., según país de destino</t>
  </si>
  <si>
    <t>HUANUCO</t>
  </si>
  <si>
    <t>EVISCERADO</t>
  </si>
  <si>
    <t xml:space="preserve">    </t>
  </si>
  <si>
    <t>2025*</t>
  </si>
  <si>
    <t xml:space="preserve">    Año 2025</t>
  </si>
  <si>
    <t>Año 2025</t>
  </si>
  <si>
    <t>SAN MARTIN</t>
  </si>
  <si>
    <t>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</si>
</sst>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_-;\-* #,##0_-;_-* &quot;-&quot;??_-;_-@_-"/>
    <numFmt numFmtId="167" formatCode="0.0%"/>
    <numFmt numFmtId="168" formatCode="_-* #,##0.0_-;\-* #,##0.0_-;_-* &quot;-&quot;??_-;_-@_-"/>
    <numFmt numFmtId="169" formatCode="#,##0.0000_ ;[Red]\-#,##0.0000\ "/>
    <numFmt numFmtId="170" formatCode="#,##0_ ;\-#,##0\ "/>
    <numFmt numFmtId="171" formatCode="#,##0.0000"/>
    <numFmt numFmtId="172" formatCode="#,##0.00000"/>
    <numFmt numFmtId="173" formatCode="#,##0.0_ ;[Red]\-#,##0.0\ "/>
    <numFmt numFmtId="174" formatCode="#,##0_ ;[Red]\-#,##0\ "/>
    <numFmt numFmtId="175" formatCode="#,##0.0"/>
    <numFmt numFmtId="176" formatCode="\+0.0%;[Red]\-0.0%"/>
    <numFmt numFmtId="177" formatCode="#,##0.000_ ;[Red]\-#,##0.000\ "/>
    <numFmt numFmtId="178" formatCode="#,##0.000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sz val="11"/>
      <name val="Calibri"/>
      <family val="2"/>
      <scheme val="minor"/>
    </font>
    <font>
      <sz val="11"/>
      <name val="Calibri Light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theme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Arial"/>
      <family val="2"/>
    </font>
    <font>
      <sz val="10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24">
    <xf numFmtId="0" fontId="0" fillId="0" borderId="0" xfId="0"/>
    <xf numFmtId="0" fontId="3" fillId="0" borderId="0" xfId="2" applyFont="1"/>
    <xf numFmtId="0" fontId="6" fillId="0" borderId="0" xfId="2" applyFont="1"/>
    <xf numFmtId="3" fontId="7" fillId="0" borderId="0" xfId="2" applyNumberFormat="1" applyFont="1"/>
    <xf numFmtId="3" fontId="7" fillId="0" borderId="0" xfId="2" applyNumberFormat="1" applyFont="1" applyAlignment="1">
      <alignment horizontal="right"/>
    </xf>
    <xf numFmtId="0" fontId="12" fillId="0" borderId="0" xfId="0" applyFont="1"/>
    <xf numFmtId="1" fontId="4" fillId="2" borderId="2" xfId="2" applyNumberFormat="1" applyFont="1" applyFill="1" applyBorder="1" applyAlignment="1">
      <alignment horizontal="center" vertical="center"/>
    </xf>
    <xf numFmtId="166" fontId="0" fillId="0" borderId="2" xfId="1" applyNumberFormat="1" applyFont="1" applyBorder="1"/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9" fillId="2" borderId="2" xfId="7" applyFont="1" applyFill="1" applyBorder="1" applyAlignment="1">
      <alignment horizontal="center" vertical="center" wrapText="1"/>
    </xf>
    <xf numFmtId="49" fontId="9" fillId="2" borderId="2" xfId="7" applyNumberFormat="1" applyFont="1" applyFill="1" applyBorder="1" applyAlignment="1">
      <alignment horizontal="center" vertical="center" wrapText="1"/>
    </xf>
    <xf numFmtId="166" fontId="0" fillId="0" borderId="2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166" fontId="7" fillId="2" borderId="2" xfId="1" applyNumberFormat="1" applyFont="1" applyFill="1" applyBorder="1" applyAlignment="1">
      <alignment horizontal="center"/>
    </xf>
    <xf numFmtId="9" fontId="0" fillId="0" borderId="2" xfId="9" applyFont="1" applyBorder="1" applyAlignment="1">
      <alignment horizontal="center"/>
    </xf>
    <xf numFmtId="9" fontId="11" fillId="0" borderId="2" xfId="9" applyFont="1" applyBorder="1" applyAlignment="1">
      <alignment horizontal="center"/>
    </xf>
    <xf numFmtId="1" fontId="4" fillId="2" borderId="1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/>
    <xf numFmtId="167" fontId="0" fillId="0" borderId="2" xfId="9" applyNumberFormat="1" applyFont="1" applyBorder="1" applyAlignment="1">
      <alignment horizontal="center"/>
    </xf>
    <xf numFmtId="1" fontId="4" fillId="2" borderId="0" xfId="2" applyNumberFormat="1" applyFont="1" applyFill="1" applyAlignment="1">
      <alignment horizontal="center" vertical="center"/>
    </xf>
    <xf numFmtId="166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0" borderId="0" xfId="2" applyFont="1"/>
    <xf numFmtId="17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6" fontId="0" fillId="0" borderId="0" xfId="1" applyNumberFormat="1" applyFont="1"/>
    <xf numFmtId="0" fontId="14" fillId="3" borderId="2" xfId="0" applyFont="1" applyFill="1" applyBorder="1" applyAlignment="1">
      <alignment horizontal="center"/>
    </xf>
    <xf numFmtId="166" fontId="14" fillId="3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66" fontId="0" fillId="0" borderId="0" xfId="0" applyNumberFormat="1"/>
    <xf numFmtId="9" fontId="0" fillId="0" borderId="0" xfId="9" applyFont="1"/>
    <xf numFmtId="0" fontId="11" fillId="0" borderId="0" xfId="0" applyFont="1"/>
    <xf numFmtId="0" fontId="5" fillId="0" borderId="0" xfId="0" applyFont="1" applyAlignment="1">
      <alignment horizontal="left" vertical="center" readingOrder="1"/>
    </xf>
    <xf numFmtId="0" fontId="4" fillId="2" borderId="2" xfId="2" applyFont="1" applyFill="1" applyBorder="1" applyAlignment="1">
      <alignment horizontal="center"/>
    </xf>
    <xf numFmtId="166" fontId="5" fillId="2" borderId="2" xfId="1" applyNumberFormat="1" applyFont="1" applyFill="1" applyBorder="1" applyAlignment="1">
      <alignment horizontal="center"/>
    </xf>
    <xf numFmtId="0" fontId="16" fillId="0" borderId="0" xfId="0" applyFont="1"/>
    <xf numFmtId="166" fontId="0" fillId="0" borderId="0" xfId="1" applyNumberFormat="1" applyFont="1" applyBorder="1"/>
    <xf numFmtId="9" fontId="0" fillId="0" borderId="0" xfId="9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8" fontId="0" fillId="0" borderId="0" xfId="1" applyNumberFormat="1" applyFont="1"/>
    <xf numFmtId="43" fontId="14" fillId="3" borderId="2" xfId="0" applyNumberFormat="1" applyFont="1" applyFill="1" applyBorder="1" applyAlignment="1">
      <alignment horizontal="center"/>
    </xf>
    <xf numFmtId="0" fontId="3" fillId="2" borderId="2" xfId="2" applyFont="1" applyFill="1" applyBorder="1" applyAlignment="1">
      <alignment horizontal="left"/>
    </xf>
    <xf numFmtId="0" fontId="19" fillId="0" borderId="0" xfId="0" applyFont="1" applyAlignment="1">
      <alignment horizontal="center" vertical="center"/>
    </xf>
    <xf numFmtId="166" fontId="7" fillId="2" borderId="5" xfId="1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left"/>
    </xf>
    <xf numFmtId="166" fontId="1" fillId="2" borderId="5" xfId="1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left"/>
    </xf>
    <xf numFmtId="0" fontId="0" fillId="4" borderId="0" xfId="0" applyFill="1" applyAlignment="1">
      <alignment vertical="center"/>
    </xf>
    <xf numFmtId="168" fontId="20" fillId="0" borderId="2" xfId="1" applyNumberFormat="1" applyFont="1" applyBorder="1" applyAlignment="1">
      <alignment vertical="center"/>
    </xf>
    <xf numFmtId="168" fontId="21" fillId="3" borderId="2" xfId="0" applyNumberFormat="1" applyFont="1" applyFill="1" applyBorder="1" applyAlignment="1">
      <alignment horizontal="center" vertical="center"/>
    </xf>
    <xf numFmtId="168" fontId="22" fillId="0" borderId="2" xfId="1" applyNumberFormat="1" applyFont="1" applyBorder="1" applyAlignment="1">
      <alignment horizontal="center" vertical="center"/>
    </xf>
    <xf numFmtId="167" fontId="20" fillId="0" borderId="2" xfId="9" applyNumberFormat="1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0" borderId="2" xfId="0" applyFont="1" applyBorder="1" applyAlignment="1">
      <alignment horizontal="center"/>
    </xf>
    <xf numFmtId="166" fontId="20" fillId="0" borderId="2" xfId="1" applyNumberFormat="1" applyFont="1" applyBorder="1"/>
    <xf numFmtId="166" fontId="20" fillId="0" borderId="2" xfId="1" applyNumberFormat="1" applyFont="1" applyBorder="1" applyAlignment="1">
      <alignment horizontal="center"/>
    </xf>
    <xf numFmtId="1" fontId="4" fillId="2" borderId="7" xfId="2" applyNumberFormat="1" applyFont="1" applyFill="1" applyBorder="1" applyAlignment="1">
      <alignment horizontal="center" vertical="center"/>
    </xf>
    <xf numFmtId="9" fontId="11" fillId="0" borderId="0" xfId="9" applyFont="1" applyAlignment="1">
      <alignment horizontal="center" vertical="center"/>
    </xf>
    <xf numFmtId="9" fontId="0" fillId="0" borderId="0" xfId="9" applyFont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169" fontId="28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left" vertical="center"/>
    </xf>
    <xf numFmtId="3" fontId="7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6" borderId="2" xfId="2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6" fillId="0" borderId="0" xfId="0" applyFont="1" applyAlignment="1">
      <alignment horizontal="left" vertical="center"/>
    </xf>
    <xf numFmtId="164" fontId="26" fillId="0" borderId="0" xfId="0" applyNumberFormat="1" applyFont="1" applyAlignment="1">
      <alignment vertical="center"/>
    </xf>
    <xf numFmtId="167" fontId="26" fillId="0" borderId="0" xfId="0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25" fillId="5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3" fontId="0" fillId="0" borderId="2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3" fontId="20" fillId="0" borderId="2" xfId="1" applyNumberFormat="1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7" fontId="20" fillId="0" borderId="2" xfId="9" applyNumberFormat="1" applyFont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3" fontId="29" fillId="2" borderId="2" xfId="1" applyNumberFormat="1" applyFont="1" applyFill="1" applyBorder="1" applyAlignment="1">
      <alignment horizontal="center" vertical="center"/>
    </xf>
    <xf numFmtId="3" fontId="21" fillId="3" borderId="3" xfId="1" applyNumberFormat="1" applyFont="1" applyFill="1" applyBorder="1" applyAlignment="1">
      <alignment horizontal="center" vertical="center"/>
    </xf>
    <xf numFmtId="3" fontId="29" fillId="0" borderId="2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3" fontId="29" fillId="0" borderId="2" xfId="1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7" fillId="7" borderId="8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9" fontId="20" fillId="0" borderId="0" xfId="0" applyNumberFormat="1" applyFont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3" fontId="17" fillId="7" borderId="8" xfId="0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20" fillId="0" borderId="9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right" vertical="center"/>
    </xf>
    <xf numFmtId="9" fontId="20" fillId="0" borderId="9" xfId="0" applyNumberFormat="1" applyFont="1" applyBorder="1" applyAlignment="1">
      <alignment vertical="center"/>
    </xf>
    <xf numFmtId="164" fontId="26" fillId="8" borderId="0" xfId="0" applyNumberFormat="1" applyFont="1" applyFill="1" applyAlignment="1">
      <alignment vertical="center"/>
    </xf>
    <xf numFmtId="167" fontId="26" fillId="8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167" fontId="2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2" fontId="0" fillId="0" borderId="0" xfId="0" applyNumberFormat="1" applyAlignment="1">
      <alignment vertical="center"/>
    </xf>
    <xf numFmtId="3" fontId="0" fillId="0" borderId="2" xfId="1" applyNumberFormat="1" applyFont="1" applyFill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9" fontId="0" fillId="0" borderId="0" xfId="9" applyFont="1" applyFill="1" applyBorder="1" applyAlignment="1">
      <alignment horizontal="center" vertical="center"/>
    </xf>
    <xf numFmtId="9" fontId="0" fillId="0" borderId="0" xfId="9" applyFont="1" applyFill="1" applyBorder="1" applyAlignment="1">
      <alignment horizontal="left" vertical="center"/>
    </xf>
    <xf numFmtId="43" fontId="0" fillId="0" borderId="2" xfId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0" fontId="0" fillId="0" borderId="0" xfId="9" applyNumberFormat="1" applyFont="1" applyAlignment="1">
      <alignment vertical="center"/>
    </xf>
    <xf numFmtId="0" fontId="18" fillId="0" borderId="0" xfId="0" applyFont="1" applyAlignment="1">
      <alignment vertical="center"/>
    </xf>
    <xf numFmtId="9" fontId="0" fillId="0" borderId="0" xfId="9" applyFont="1" applyAlignment="1">
      <alignment vertical="center"/>
    </xf>
    <xf numFmtId="9" fontId="11" fillId="0" borderId="0" xfId="9" applyFont="1" applyAlignment="1">
      <alignment vertical="center"/>
    </xf>
    <xf numFmtId="0" fontId="22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9" fontId="0" fillId="0" borderId="0" xfId="0" applyNumberFormat="1" applyAlignment="1">
      <alignment vertical="center"/>
    </xf>
    <xf numFmtId="172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71" fontId="7" fillId="0" borderId="0" xfId="2" applyNumberFormat="1" applyFont="1" applyAlignment="1">
      <alignment vertical="center"/>
    </xf>
    <xf numFmtId="0" fontId="4" fillId="6" borderId="6" xfId="2" applyFont="1" applyFill="1" applyBorder="1" applyAlignment="1">
      <alignment horizontal="center" vertical="center"/>
    </xf>
    <xf numFmtId="0" fontId="23" fillId="4" borderId="0" xfId="0" applyFont="1" applyFill="1" applyAlignment="1">
      <alignment vertical="center"/>
    </xf>
    <xf numFmtId="3" fontId="4" fillId="6" borderId="2" xfId="2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9" fontId="20" fillId="0" borderId="2" xfId="9" applyFont="1" applyBorder="1" applyAlignment="1">
      <alignment horizontal="center" vertical="center"/>
    </xf>
    <xf numFmtId="3" fontId="33" fillId="6" borderId="2" xfId="2" applyNumberFormat="1" applyFont="1" applyFill="1" applyBorder="1" applyAlignment="1">
      <alignment horizontal="center" vertical="center"/>
    </xf>
    <xf numFmtId="167" fontId="33" fillId="6" borderId="2" xfId="9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170" fontId="20" fillId="0" borderId="2" xfId="1" applyNumberFormat="1" applyFont="1" applyBorder="1" applyAlignment="1">
      <alignment horizontal="center" vertical="center"/>
    </xf>
    <xf numFmtId="173" fontId="20" fillId="0" borderId="0" xfId="0" applyNumberFormat="1" applyFont="1" applyAlignment="1">
      <alignment vertical="center"/>
    </xf>
    <xf numFmtId="174" fontId="20" fillId="0" borderId="0" xfId="0" applyNumberFormat="1" applyFont="1" applyAlignment="1">
      <alignment vertical="center"/>
    </xf>
    <xf numFmtId="173" fontId="20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175" fontId="0" fillId="0" borderId="0" xfId="0" applyNumberFormat="1" applyAlignment="1">
      <alignment vertical="center"/>
    </xf>
    <xf numFmtId="3" fontId="4" fillId="6" borderId="6" xfId="2" applyNumberFormat="1" applyFont="1" applyFill="1" applyBorder="1" applyAlignment="1">
      <alignment horizontal="right" vertical="center"/>
    </xf>
    <xf numFmtId="0" fontId="35" fillId="0" borderId="9" xfId="0" applyFont="1" applyBorder="1" applyAlignment="1">
      <alignment horizontal="center" vertical="center" wrapText="1" readingOrder="1"/>
    </xf>
    <xf numFmtId="0" fontId="34" fillId="0" borderId="0" xfId="0" applyFont="1" applyAlignment="1">
      <alignment horizontal="left" vertical="center" wrapText="1" readingOrder="1"/>
    </xf>
    <xf numFmtId="0" fontId="35" fillId="0" borderId="11" xfId="0" applyFont="1" applyBorder="1" applyAlignment="1">
      <alignment horizontal="center" vertical="center" wrapText="1" readingOrder="1"/>
    </xf>
    <xf numFmtId="9" fontId="35" fillId="0" borderId="11" xfId="0" applyNumberFormat="1" applyFont="1" applyBorder="1" applyAlignment="1">
      <alignment horizontal="center" vertical="center" wrapText="1" readingOrder="1"/>
    </xf>
    <xf numFmtId="9" fontId="34" fillId="0" borderId="0" xfId="0" applyNumberFormat="1" applyFont="1" applyAlignment="1">
      <alignment horizontal="center" vertical="center" wrapText="1" readingOrder="1"/>
    </xf>
    <xf numFmtId="0" fontId="32" fillId="9" borderId="0" xfId="0" applyFont="1" applyFill="1" applyAlignment="1">
      <alignment vertical="center"/>
    </xf>
    <xf numFmtId="3" fontId="29" fillId="0" borderId="1" xfId="1" applyNumberFormat="1" applyFont="1" applyBorder="1" applyAlignment="1">
      <alignment horizontal="center" vertical="center"/>
    </xf>
    <xf numFmtId="3" fontId="29" fillId="0" borderId="1" xfId="0" applyNumberFormat="1" applyFont="1" applyBorder="1" applyAlignment="1">
      <alignment horizontal="center" vertical="center"/>
    </xf>
    <xf numFmtId="176" fontId="36" fillId="0" borderId="2" xfId="9" applyNumberFormat="1" applyFont="1" applyBorder="1" applyAlignment="1">
      <alignment horizontal="center" vertical="center"/>
    </xf>
    <xf numFmtId="177" fontId="20" fillId="0" borderId="0" xfId="0" applyNumberFormat="1" applyFont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169" fontId="20" fillId="0" borderId="0" xfId="0" applyNumberFormat="1" applyFont="1" applyAlignment="1">
      <alignment vertical="center"/>
    </xf>
    <xf numFmtId="166" fontId="38" fillId="0" borderId="0" xfId="1" applyNumberFormat="1" applyFont="1" applyFill="1" applyBorder="1" applyAlignment="1">
      <alignment vertical="center"/>
    </xf>
    <xf numFmtId="178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9" fontId="11" fillId="0" borderId="12" xfId="0" applyNumberFormat="1" applyFont="1" applyBorder="1" applyAlignment="1">
      <alignment vertical="center"/>
    </xf>
    <xf numFmtId="170" fontId="17" fillId="6" borderId="2" xfId="0" applyNumberFormat="1" applyFont="1" applyFill="1" applyBorder="1" applyAlignment="1">
      <alignment horizontal="center" vertical="center"/>
    </xf>
    <xf numFmtId="9" fontId="17" fillId="6" borderId="2" xfId="9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39" fillId="2" borderId="2" xfId="2" applyNumberFormat="1" applyFont="1" applyFill="1" applyBorder="1" applyAlignment="1">
      <alignment horizontal="center" vertical="center"/>
    </xf>
    <xf numFmtId="3" fontId="39" fillId="2" borderId="6" xfId="2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3" fontId="20" fillId="0" borderId="6" xfId="0" applyNumberFormat="1" applyFont="1" applyBorder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166" fontId="40" fillId="0" borderId="0" xfId="1" applyNumberFormat="1" applyFont="1" applyFill="1" applyBorder="1" applyAlignment="1">
      <alignment horizontal="right" vertical="center"/>
    </xf>
    <xf numFmtId="0" fontId="20" fillId="0" borderId="13" xfId="0" applyFont="1" applyBorder="1" applyAlignment="1">
      <alignment horizontal="left" vertical="center"/>
    </xf>
    <xf numFmtId="3" fontId="20" fillId="0" borderId="13" xfId="0" applyNumberFormat="1" applyFont="1" applyBorder="1" applyAlignment="1">
      <alignment vertical="center"/>
    </xf>
    <xf numFmtId="167" fontId="20" fillId="0" borderId="13" xfId="0" applyNumberFormat="1" applyFont="1" applyBorder="1" applyAlignment="1">
      <alignment horizontal="center" vertical="center"/>
    </xf>
    <xf numFmtId="167" fontId="20" fillId="0" borderId="0" xfId="9" applyNumberFormat="1" applyFont="1" applyAlignment="1">
      <alignment vertical="center"/>
    </xf>
    <xf numFmtId="3" fontId="17" fillId="0" borderId="5" xfId="0" applyNumberFormat="1" applyFont="1" applyBorder="1" applyAlignment="1">
      <alignment vertical="center"/>
    </xf>
    <xf numFmtId="0" fontId="41" fillId="0" borderId="0" xfId="32"/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 readingOrder="1"/>
    </xf>
    <xf numFmtId="3" fontId="20" fillId="0" borderId="0" xfId="0" applyNumberFormat="1" applyFont="1" applyAlignment="1">
      <alignment horizontal="center" vertical="center"/>
    </xf>
    <xf numFmtId="167" fontId="20" fillId="0" borderId="0" xfId="9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17" fontId="17" fillId="0" borderId="0" xfId="0" applyNumberFormat="1" applyFont="1" applyAlignment="1">
      <alignment horizontal="center" vertical="center"/>
    </xf>
    <xf numFmtId="176" fontId="37" fillId="0" borderId="0" xfId="9" applyNumberFormat="1" applyFont="1" applyBorder="1" applyAlignment="1">
      <alignment horizontal="center" vertical="center"/>
    </xf>
    <xf numFmtId="3" fontId="21" fillId="0" borderId="0" xfId="1" applyNumberFormat="1" applyFont="1" applyFill="1" applyBorder="1" applyAlignment="1">
      <alignment horizontal="center" vertical="center"/>
    </xf>
    <xf numFmtId="17" fontId="17" fillId="0" borderId="14" xfId="0" applyNumberFormat="1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176" fontId="37" fillId="0" borderId="14" xfId="9" applyNumberFormat="1" applyFont="1" applyBorder="1" applyAlignment="1">
      <alignment horizontal="center" vertical="center"/>
    </xf>
    <xf numFmtId="1" fontId="4" fillId="2" borderId="3" xfId="2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3" fontId="0" fillId="0" borderId="0" xfId="1" applyNumberFormat="1" applyFont="1" applyFill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17" fontId="30" fillId="0" borderId="14" xfId="0" applyNumberFormat="1" applyFont="1" applyBorder="1" applyAlignment="1">
      <alignment horizontal="center" vertical="center"/>
    </xf>
    <xf numFmtId="3" fontId="29" fillId="0" borderId="14" xfId="0" applyNumberFormat="1" applyFont="1" applyBorder="1" applyAlignment="1">
      <alignment horizontal="center" vertical="center"/>
    </xf>
    <xf numFmtId="176" fontId="36" fillId="0" borderId="14" xfId="9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</cellXfs>
  <cellStyles count="33">
    <cellStyle name="Hipervínculo" xfId="32" builtinId="8"/>
    <cellStyle name="Millares" xfId="1" builtinId="3"/>
    <cellStyle name="Millares 2" xfId="3" xr:uid="{00000000-0005-0000-0000-000001000000}"/>
    <cellStyle name="Millares 2 2" xfId="14" xr:uid="{00000000-0005-0000-0000-000002000000}"/>
    <cellStyle name="Millares 2 2 2" xfId="26" xr:uid="{00000000-0005-0000-0000-000002000000}"/>
    <cellStyle name="Millares 2 3" xfId="17" xr:uid="{00000000-0005-0000-0000-000003000000}"/>
    <cellStyle name="Millares 2 3 2" xfId="29" xr:uid="{00000000-0005-0000-0000-000003000000}"/>
    <cellStyle name="Millares 2 4" xfId="19" xr:uid="{00000000-0005-0000-0000-000004000000}"/>
    <cellStyle name="Millares 2 4 2" xfId="31" xr:uid="{00000000-0005-0000-0000-000004000000}"/>
    <cellStyle name="Millares 2 5" xfId="11" xr:uid="{00000000-0005-0000-0000-000005000000}"/>
    <cellStyle name="Millares 2 5 2" xfId="23" xr:uid="{00000000-0005-0000-0000-000005000000}"/>
    <cellStyle name="Millares 2 6" xfId="21" xr:uid="{00000000-0005-0000-0000-000001000000}"/>
    <cellStyle name="Millares 3" xfId="5" xr:uid="{00000000-0005-0000-0000-000006000000}"/>
    <cellStyle name="Millares 3 2" xfId="15" xr:uid="{00000000-0005-0000-0000-000007000000}"/>
    <cellStyle name="Millares 3 2 2" xfId="27" xr:uid="{00000000-0005-0000-0000-000007000000}"/>
    <cellStyle name="Millares 3 3" xfId="12" xr:uid="{00000000-0005-0000-0000-000008000000}"/>
    <cellStyle name="Millares 3 3 2" xfId="24" xr:uid="{00000000-0005-0000-0000-000008000000}"/>
    <cellStyle name="Millares 4" xfId="7" xr:uid="{00000000-0005-0000-0000-000009000000}"/>
    <cellStyle name="Millares 5" xfId="13" xr:uid="{00000000-0005-0000-0000-00000A000000}"/>
    <cellStyle name="Millares 5 2" xfId="25" xr:uid="{00000000-0005-0000-0000-00000A000000}"/>
    <cellStyle name="Millares 6" xfId="16" xr:uid="{00000000-0005-0000-0000-00000B000000}"/>
    <cellStyle name="Millares 6 2" xfId="28" xr:uid="{00000000-0005-0000-0000-00000B000000}"/>
    <cellStyle name="Millares 7" xfId="18" xr:uid="{00000000-0005-0000-0000-00000C000000}"/>
    <cellStyle name="Millares 7 2" xfId="30" xr:uid="{00000000-0005-0000-0000-00000C000000}"/>
    <cellStyle name="Millares 8" xfId="10" xr:uid="{00000000-0005-0000-0000-00000D000000}"/>
    <cellStyle name="Millares 8 2" xfId="22" xr:uid="{00000000-0005-0000-0000-00000D000000}"/>
    <cellStyle name="Millares 9" xfId="20" xr:uid="{00000000-0005-0000-0000-000040000000}"/>
    <cellStyle name="Normal" xfId="0" builtinId="0"/>
    <cellStyle name="Normal 2" xfId="2" xr:uid="{00000000-0005-0000-0000-00000F000000}"/>
    <cellStyle name="Normal 3" xfId="6" xr:uid="{00000000-0005-0000-0000-000010000000}"/>
    <cellStyle name="Normal 4" xfId="8" xr:uid="{00000000-0005-0000-0000-000011000000}"/>
    <cellStyle name="Porcentaje" xfId="9" builtinId="5"/>
    <cellStyle name="Porcentaje 2" xfId="4" xr:uid="{00000000-0005-0000-0000-000013000000}"/>
  </cellStyles>
  <dxfs count="0"/>
  <tableStyles count="0" defaultTableStyle="TableStyleMedium2" defaultPivotStyle="PivotStyleMedium9"/>
  <colors>
    <mruColors>
      <color rgb="FF660066"/>
      <color rgb="FF38B7D0"/>
      <color rgb="FF00AA48"/>
      <color rgb="FF5195D3"/>
      <color rgb="FFDEBDE1"/>
      <color rgb="FFFCE892"/>
      <color rgb="FF60A500"/>
      <color rgb="FFB686DA"/>
      <color rgb="FF0070C0"/>
      <color rgb="FF1D63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109"/>
        <c:holeSize val="50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C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36-44F9-84E1-00983FE0C588}"/>
              </c:ext>
            </c:extLst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36-44F9-84E1-00983FE0C588}"/>
              </c:ext>
            </c:extLst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36-44F9-84E1-00983FE0C588}"/>
              </c:ext>
            </c:extLst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36-44F9-84E1-00983FE0C588}"/>
              </c:ext>
            </c:extLst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36-44F9-84E1-00983FE0C588}"/>
              </c:ext>
            </c:extLst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36-44F9-84E1-00983FE0C588}"/>
              </c:ext>
            </c:extLst>
          </c:dPt>
          <c:dPt>
            <c:idx val="6"/>
            <c:bubble3D val="0"/>
            <c:spPr>
              <a:solidFill>
                <a:schemeClr val="accent6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EC-431B-AE6D-AA3DFBFC2962}"/>
              </c:ext>
            </c:extLst>
          </c:dPt>
          <c:dPt>
            <c:idx val="7"/>
            <c:bubble3D val="0"/>
            <c:spPr>
              <a:solidFill>
                <a:schemeClr val="accent6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24-4110-A3B4-1720018F79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EXPORTACIONES!$B$43:$B$48</c:f>
              <c:strCache>
                <c:ptCount val="6"/>
                <c:pt idx="0">
                  <c:v>ESTADOS UNIDOS</c:v>
                </c:pt>
                <c:pt idx="1">
                  <c:v>FRANCIA</c:v>
                </c:pt>
                <c:pt idx="2">
                  <c:v>ESPAÑA</c:v>
                </c:pt>
                <c:pt idx="3">
                  <c:v>CANADA</c:v>
                </c:pt>
                <c:pt idx="4">
                  <c:v>ITALIA</c:v>
                </c:pt>
                <c:pt idx="5">
                  <c:v>Otros</c:v>
                </c:pt>
              </c:strCache>
            </c:strRef>
          </c:cat>
          <c:val>
            <c:numRef>
              <c:f>EXPORTACIONES!$C$43:$C$48</c:f>
              <c:numCache>
                <c:formatCode>_-* #,##0_-;\-* #,##0_-;_-* "-"??_-;_-@_-</c:formatCode>
                <c:ptCount val="6"/>
                <c:pt idx="0">
                  <c:v>3633.9089780000004</c:v>
                </c:pt>
                <c:pt idx="1">
                  <c:v>2456.3919999999998</c:v>
                </c:pt>
                <c:pt idx="2">
                  <c:v>1013.930322</c:v>
                </c:pt>
                <c:pt idx="3">
                  <c:v>653.89628899999991</c:v>
                </c:pt>
                <c:pt idx="4">
                  <c:v>332.63675899999998</c:v>
                </c:pt>
                <c:pt idx="5">
                  <c:v>1237.1077799999996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36-44F9-84E1-00983FE0C5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87844458759251"/>
          <c:y val="0.12715799820926135"/>
          <c:w val="0.29180333629166172"/>
          <c:h val="0.66667115993100423"/>
        </c:manualLayout>
      </c:layout>
      <c:overlay val="0"/>
      <c:spPr>
        <a:solidFill>
          <a:schemeClr val="lt1"/>
        </a:solidFill>
        <a:ln w="6350" cap="flat" cmpd="sng" algn="ctr">
          <a:noFill/>
          <a:prstDash val="sysDot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316697877099301E-2"/>
          <c:y val="5.0925925925925923E-2"/>
          <c:w val="0.94007483017884741"/>
          <c:h val="0.8113716467259773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EXPORTACIONES!$B$60:$B$71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2020*
( Ene- Nov)</c:v>
                </c:pt>
              </c:strCache>
            </c:strRef>
          </c:cat>
          <c:val>
            <c:numRef>
              <c:f>EXPORTACIONES!$C$60:$C$71</c:f>
              <c:numCache>
                <c:formatCode>_-* #,##0_-;\-* #,##0_-;_-* "-"??_-;_-@_-</c:formatCode>
                <c:ptCount val="12"/>
                <c:pt idx="0">
                  <c:v>5815.1283422459892</c:v>
                </c:pt>
                <c:pt idx="1">
                  <c:v>9662.0387775551098</c:v>
                </c:pt>
                <c:pt idx="2">
                  <c:v>11502.782335462727</c:v>
                </c:pt>
                <c:pt idx="3">
                  <c:v>11326.490516717147</c:v>
                </c:pt>
                <c:pt idx="4">
                  <c:v>9159.2964628199115</c:v>
                </c:pt>
                <c:pt idx="5">
                  <c:v>9219.983133169073</c:v>
                </c:pt>
                <c:pt idx="6">
                  <c:v>11023.454243114664</c:v>
                </c:pt>
                <c:pt idx="7">
                  <c:v>15060.754961261089</c:v>
                </c:pt>
                <c:pt idx="8">
                  <c:v>14059.281882944097</c:v>
                </c:pt>
                <c:pt idx="9">
                  <c:v>10182.553819361246</c:v>
                </c:pt>
                <c:pt idx="10">
                  <c:v>7792.0406449352276</c:v>
                </c:pt>
                <c:pt idx="11">
                  <c:v>6488.7137794605915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8-4202-9BDD-6AE1352D8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83040"/>
        <c:axId val="669483824"/>
      </c:lineChart>
      <c:catAx>
        <c:axId val="6694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9483824"/>
        <c:crosses val="autoZero"/>
        <c:auto val="1"/>
        <c:lblAlgn val="ctr"/>
        <c:lblOffset val="100"/>
        <c:noMultiLvlLbl val="0"/>
      </c:catAx>
      <c:valAx>
        <c:axId val="66948382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948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4146562266944619"/>
          <c:y val="3.7800687285223365E-2"/>
          <c:w val="0.56987278158543786"/>
          <c:h val="0.924398625429553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34-49C5-A260-5C56BD01BF0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34-49C5-A260-5C56BD01B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EXPORTACIONES!$B$82:$B$95</c:f>
              <c:strCache>
                <c:ptCount val="14"/>
                <c:pt idx="0">
                  <c:v>Ucrania</c:v>
                </c:pt>
                <c:pt idx="1">
                  <c:v>Paises Bajos</c:v>
                </c:pt>
                <c:pt idx="2">
                  <c:v>Taiwan</c:v>
                </c:pt>
                <c:pt idx="3">
                  <c:v>Brasil</c:v>
                </c:pt>
                <c:pt idx="4">
                  <c:v>Canada</c:v>
                </c:pt>
                <c:pt idx="5">
                  <c:v>Rusia</c:v>
                </c:pt>
                <c:pt idx="6">
                  <c:v>Francia</c:v>
                </c:pt>
                <c:pt idx="7">
                  <c:v>Estados Unidos</c:v>
                </c:pt>
                <c:pt idx="8">
                  <c:v>Corea del Sur</c:v>
                </c:pt>
                <c:pt idx="9">
                  <c:v>Chile</c:v>
                </c:pt>
                <c:pt idx="10">
                  <c:v>Nueva Zelanda</c:v>
                </c:pt>
                <c:pt idx="11">
                  <c:v>Reino Unido</c:v>
                </c:pt>
                <c:pt idx="12">
                  <c:v>Italia</c:v>
                </c:pt>
                <c:pt idx="13">
                  <c:v>Alemania</c:v>
                </c:pt>
              </c:strCache>
            </c:strRef>
          </c:cat>
          <c:val>
            <c:numRef>
              <c:f>EXPORTACIONES!$C$82:$C$95</c:f>
              <c:numCache>
                <c:formatCode>_-* #,##0_-;\-* #,##0_-;_-* "-"??_-;_-@_-</c:formatCode>
                <c:ptCount val="14"/>
                <c:pt idx="0">
                  <c:v>9485.3444255374088</c:v>
                </c:pt>
                <c:pt idx="1">
                  <c:v>8104.1482517482518</c:v>
                </c:pt>
                <c:pt idx="2">
                  <c:v>7612.8582047946475</c:v>
                </c:pt>
                <c:pt idx="3">
                  <c:v>7213.3018504508391</c:v>
                </c:pt>
                <c:pt idx="4">
                  <c:v>7003.7089321973508</c:v>
                </c:pt>
                <c:pt idx="5">
                  <c:v>6713.8805970149251</c:v>
                </c:pt>
                <c:pt idx="6">
                  <c:v>6697.5467555666928</c:v>
                </c:pt>
                <c:pt idx="7">
                  <c:v>6570.6582552602677</c:v>
                </c:pt>
                <c:pt idx="8">
                  <c:v>6401.2401905829602</c:v>
                </c:pt>
                <c:pt idx="9">
                  <c:v>6377.7304457406708</c:v>
                </c:pt>
                <c:pt idx="10">
                  <c:v>6320.0777287534529</c:v>
                </c:pt>
                <c:pt idx="11">
                  <c:v>6283.1813176007863</c:v>
                </c:pt>
                <c:pt idx="12">
                  <c:v>5992.4391579344347</c:v>
                </c:pt>
                <c:pt idx="13">
                  <c:v>5857.788384679302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4-49C5-A260-5C56BD01BF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69486568"/>
        <c:axId val="669483432"/>
      </c:barChart>
      <c:catAx>
        <c:axId val="669486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s-PE"/>
          </a:p>
        </c:txPr>
        <c:crossAx val="669483432"/>
        <c:crosses val="autoZero"/>
        <c:auto val="1"/>
        <c:lblAlgn val="ctr"/>
        <c:lblOffset val="100"/>
        <c:noMultiLvlLbl val="0"/>
      </c:catAx>
      <c:valAx>
        <c:axId val="669483432"/>
        <c:scaling>
          <c:orientation val="minMax"/>
        </c:scaling>
        <c:delete val="1"/>
        <c:axPos val="t"/>
        <c:numFmt formatCode="_-* #,##0_-;\-* #,##0_-;_-* &quot;-&quot;??_-;_-@_-" sourceLinked="1"/>
        <c:majorTickMark val="none"/>
        <c:minorTickMark val="none"/>
        <c:tickLblPos val="nextTo"/>
        <c:crossAx val="6694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29933422594583E-3"/>
          <c:y val="2.2150431449327195E-2"/>
          <c:w val="0.9825723737547446"/>
          <c:h val="0.831061485022713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53975">
              <a:solidFill>
                <a:schemeClr val="accent1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840-46FA-A03D-216B86404E89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5397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40-46FA-A03D-216B86404E8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5397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40-46FA-A03D-216B86404E89}"/>
              </c:ext>
            </c:extLst>
          </c:dPt>
          <c:cat>
            <c:strRef>
              <c:f>COSECHA!$B$13:$B$19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COSECHA!$C$13:$C$19</c:f>
              <c:numCache>
                <c:formatCode>#,##0</c:formatCode>
                <c:ptCount val="7"/>
                <c:pt idx="0">
                  <c:v>3195.638840000001</c:v>
                </c:pt>
                <c:pt idx="1">
                  <c:v>3098.8225799999991</c:v>
                </c:pt>
                <c:pt idx="2">
                  <c:v>3463.2715200000002</c:v>
                </c:pt>
                <c:pt idx="3">
                  <c:v>3145.5438399999921</c:v>
                </c:pt>
                <c:pt idx="4">
                  <c:v>2790.6531352618172</c:v>
                </c:pt>
                <c:pt idx="5">
                  <c:v>2806.0837499999998</c:v>
                </c:pt>
                <c:pt idx="6">
                  <c:v>2358.1983368271722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40-46FA-A03D-216B8640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3970" cap="rnd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9A-4A68-AC47-2059DB411C6C}"/>
              </c:ext>
            </c:extLst>
          </c:dPt>
          <c:dLbls>
            <c:dLbl>
              <c:idx val="3"/>
              <c:layout>
                <c:manualLayout>
                  <c:x val="-4.8897004630937609E-2"/>
                  <c:y val="-9.4045764945489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7D-4D23-A051-E86B543BFBDC}"/>
                </c:ext>
              </c:extLst>
            </c:dLbl>
            <c:dLbl>
              <c:idx val="4"/>
              <c:layout>
                <c:manualLayout>
                  <c:x val="-5.8647155105700934E-2"/>
                  <c:y val="-8.8669423135457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7D-4D23-A051-E86B543BFB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COSECHA!$B$13:$B$19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COSECHA!$D$13:$D$19</c:f>
              <c:numCache>
                <c:formatCode>#,##0</c:formatCode>
                <c:ptCount val="7"/>
                <c:pt idx="0">
                  <c:v>3195.638840000001</c:v>
                </c:pt>
                <c:pt idx="1">
                  <c:v>3098.8225799999991</c:v>
                </c:pt>
                <c:pt idx="2">
                  <c:v>3463.2715200000002</c:v>
                </c:pt>
                <c:pt idx="3">
                  <c:v>3145.5438399999921</c:v>
                </c:pt>
                <c:pt idx="4">
                  <c:v>2790.6531352618172</c:v>
                </c:pt>
                <c:pt idx="5">
                  <c:v>2806.0837499999998</c:v>
                </c:pt>
                <c:pt idx="6">
                  <c:v>2358.1983368271722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840-46FA-A03D-216B8640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90981627296585"/>
          <c:y val="6.7085953878406712E-2"/>
          <c:w val="0.5514922834645668"/>
          <c:h val="0.86712623186252646"/>
        </c:manualLayout>
      </c:layout>
      <c:doughnutChart>
        <c:varyColors val="1"/>
        <c:ser>
          <c:idx val="0"/>
          <c:order val="0"/>
          <c:tx>
            <c:strRef>
              <c:f>COSECHA!$B$27</c:f>
              <c:strCache>
                <c:ptCount val="1"/>
                <c:pt idx="0">
                  <c:v>UTILIZACIÓN</c:v>
                </c:pt>
              </c:strCache>
            </c:strRef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C4-435D-AE8C-E64163B68D84}"/>
              </c:ext>
            </c:extLst>
          </c:dPt>
          <c:dPt>
            <c:idx val="1"/>
            <c:bubble3D val="0"/>
            <c:spPr>
              <a:solidFill>
                <a:srgbClr val="38B7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C4-435D-AE8C-E64163B68D8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C4-435D-AE8C-E64163B68D84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C4-435D-AE8C-E64163B68D84}"/>
              </c:ext>
            </c:extLst>
          </c:dPt>
          <c:dLbls>
            <c:dLbl>
              <c:idx val="0"/>
              <c:layout>
                <c:manualLayout>
                  <c:x val="-0.17600000000000002"/>
                  <c:y val="0.150943726373825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471979002624672"/>
                      <c:h val="0.30150976410967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CC4-435D-AE8C-E64163B68D84}"/>
                </c:ext>
              </c:extLst>
            </c:dLbl>
            <c:dLbl>
              <c:idx val="1"/>
              <c:layout>
                <c:manualLayout>
                  <c:x val="0.14399999999999999"/>
                  <c:y val="-0.150943396226415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C4-435D-AE8C-E64163B68D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COSECHA!$B$28:$B$29</c:f>
              <c:strCache>
                <c:ptCount val="2"/>
                <c:pt idx="0">
                  <c:v>Congelado</c:v>
                </c:pt>
                <c:pt idx="1">
                  <c:v>Fresco</c:v>
                </c:pt>
              </c:strCache>
            </c:strRef>
          </c:cat>
          <c:val>
            <c:numRef>
              <c:f>COSECHA!$C$28:$C$29</c:f>
              <c:numCache>
                <c:formatCode>#,##0_ ;\-#,##0\ </c:formatCode>
                <c:ptCount val="2"/>
                <c:pt idx="0">
                  <c:v>443.62928799999997</c:v>
                </c:pt>
                <c:pt idx="1">
                  <c:v>1914.569048827173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C4-435D-AE8C-E64163B68D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234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effectLst/>
              </a:rPr>
              <a:t>Producción del recurso tilapia, 2019-2025* </a:t>
            </a:r>
            <a:endParaRPr lang="es-PE" sz="12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000" b="0" i="0" baseline="0">
                <a:effectLst/>
              </a:rPr>
              <a:t> (TMB)</a:t>
            </a:r>
            <a:endParaRPr lang="es-PE" sz="10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230181857656599E-2"/>
          <c:y val="0.20085451276176569"/>
          <c:w val="0.9825723737547446"/>
          <c:h val="0.589767248038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 w="53975">
              <a:noFill/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6F-4880-BAF3-DF08E91E23F9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76F-4880-BAF3-DF08E91E23F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6F-4880-BAF3-DF08E91E23F9}"/>
              </c:ext>
            </c:extLst>
          </c:dPt>
          <c:cat>
            <c:strRef>
              <c:f>PRODUCCION!$B$11:$B$17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PRODUCCION!$C$11:$C$17</c:f>
              <c:numCache>
                <c:formatCode>#,##0</c:formatCode>
                <c:ptCount val="7"/>
                <c:pt idx="0">
                  <c:v>859.50639954999997</c:v>
                </c:pt>
                <c:pt idx="1">
                  <c:v>334.10415</c:v>
                </c:pt>
                <c:pt idx="2">
                  <c:v>309.66247000000004</c:v>
                </c:pt>
                <c:pt idx="3">
                  <c:v>306.99074999999999</c:v>
                </c:pt>
                <c:pt idx="4">
                  <c:v>347.43330606060607</c:v>
                </c:pt>
                <c:pt idx="5">
                  <c:v>288.64336729999991</c:v>
                </c:pt>
                <c:pt idx="6">
                  <c:v>147.54903599999997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6F-4880-BAF3-DF08E91E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6F-4880-BAF3-DF08E91E23F9}"/>
              </c:ext>
            </c:extLst>
          </c:dPt>
          <c:dLbls>
            <c:dLbl>
              <c:idx val="5"/>
              <c:layout>
                <c:manualLayout>
                  <c:x val="-5.1479628878266001E-2"/>
                  <c:y val="-8.5213200808915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6F-4880-BAF3-DF08E91E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PRODUCCION!$B$11:$B$17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PRODUCCION!$C$11:$C$17</c:f>
              <c:numCache>
                <c:formatCode>#,##0</c:formatCode>
                <c:ptCount val="7"/>
                <c:pt idx="0">
                  <c:v>859.50639954999997</c:v>
                </c:pt>
                <c:pt idx="1">
                  <c:v>334.10415</c:v>
                </c:pt>
                <c:pt idx="2">
                  <c:v>309.66247000000004</c:v>
                </c:pt>
                <c:pt idx="3">
                  <c:v>306.99074999999999</c:v>
                </c:pt>
                <c:pt idx="4">
                  <c:v>347.43330606060607</c:v>
                </c:pt>
                <c:pt idx="5">
                  <c:v>288.64336729999991</c:v>
                </c:pt>
                <c:pt idx="6">
                  <c:v>147.54903599999997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076F-4880-BAF3-DF08E91E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 i="0" baseline="0">
                <a:solidFill>
                  <a:sysClr val="windowText" lastClr="000000"/>
                </a:solidFill>
                <a:effectLst/>
              </a:rPr>
              <a:t>Venta interna del recurso tilapia, 2019-2025*</a:t>
            </a:r>
            <a:endParaRPr lang="es-PE" sz="13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000" b="0" i="0" baseline="0">
                <a:effectLst/>
              </a:rPr>
              <a:t> (TMB)</a:t>
            </a:r>
            <a:endParaRPr lang="es-PE" sz="10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9.8573917542361719E-3"/>
          <c:y val="0.22212098623221155"/>
          <c:w val="0.9825723737547446"/>
          <c:h val="0.62671623424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53975">
              <a:noFill/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ED-4245-A92D-B86B9E6516D4}"/>
              </c:ext>
            </c:extLst>
          </c:dPt>
          <c:dPt>
            <c:idx val="7"/>
            <c:invertIfNegative val="0"/>
            <c:bubble3D val="0"/>
            <c:spPr>
              <a:solidFill>
                <a:srgbClr val="FCE892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BED-4245-A92D-B86B9E6516D4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ED-4245-A92D-B86B9E6516D4}"/>
              </c:ext>
            </c:extLst>
          </c:dPt>
          <c:cat>
            <c:strRef>
              <c:f>'VENTA INTERNA'!$B$11:$B$17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'VENTA INTERNA'!$C$11:$C$17</c:f>
              <c:numCache>
                <c:formatCode>#,##0</c:formatCode>
                <c:ptCount val="7"/>
                <c:pt idx="0">
                  <c:v>1760.0774699999997</c:v>
                </c:pt>
                <c:pt idx="1">
                  <c:v>1824.3375899999994</c:v>
                </c:pt>
                <c:pt idx="2">
                  <c:v>2362.2097500000009</c:v>
                </c:pt>
                <c:pt idx="3">
                  <c:v>2086.8021399999911</c:v>
                </c:pt>
                <c:pt idx="4">
                  <c:v>1926.4797299999998</c:v>
                </c:pt>
                <c:pt idx="5">
                  <c:v>2468.7006299999957</c:v>
                </c:pt>
                <c:pt idx="6">
                  <c:v>1925.0191534938394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ED-4245-A92D-B86B9E65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5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BED-4245-A92D-B86B9E6516D4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3970" cap="rnd">
                <a:solidFill>
                  <a:schemeClr val="tx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ED-4245-A92D-B86B9E6516D4}"/>
              </c:ext>
            </c:extLst>
          </c:dPt>
          <c:dLbls>
            <c:dLbl>
              <c:idx val="5"/>
              <c:layout>
                <c:manualLayout>
                  <c:x val="-5.1479628878266001E-2"/>
                  <c:y val="-8.5213200808915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ED-4245-A92D-B86B9E6516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 INTERNA'!$B$11:$B$17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'VENTA INTERNA'!$C$11:$C$17</c:f>
              <c:numCache>
                <c:formatCode>#,##0</c:formatCode>
                <c:ptCount val="7"/>
                <c:pt idx="0">
                  <c:v>1760.0774699999997</c:v>
                </c:pt>
                <c:pt idx="1">
                  <c:v>1824.3375899999994</c:v>
                </c:pt>
                <c:pt idx="2">
                  <c:v>2362.2097500000009</c:v>
                </c:pt>
                <c:pt idx="3">
                  <c:v>2086.8021399999911</c:v>
                </c:pt>
                <c:pt idx="4">
                  <c:v>1926.4797299999998</c:v>
                </c:pt>
                <c:pt idx="5">
                  <c:v>2468.7006299999957</c:v>
                </c:pt>
                <c:pt idx="6">
                  <c:v>1925.0191534938394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BED-4245-A92D-B86B9E65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300" b="1" i="0" baseline="0">
                <a:solidFill>
                  <a:sysClr val="windowText" lastClr="000000"/>
                </a:solidFill>
                <a:effectLst/>
              </a:rPr>
              <a:t>Exportación del recurso 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tilapia</a:t>
            </a:r>
            <a:r>
              <a:rPr lang="es-MX" sz="1300" b="1" i="0" baseline="0">
                <a:solidFill>
                  <a:sysClr val="windowText" lastClr="000000"/>
                </a:solidFill>
                <a:effectLst/>
              </a:rPr>
              <a:t>, 2019-2025*</a:t>
            </a:r>
            <a:endParaRPr lang="es-PE" sz="13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5737831789429578E-2"/>
          <c:y val="0.22711257246690317"/>
          <c:w val="0.97409496211506674"/>
          <c:h val="0.58318837068443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EXPORTACION!$E$4</c:f>
              <c:strCache>
                <c:ptCount val="1"/>
                <c:pt idx="0">
                  <c:v>Miles US$-FOB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539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C3A-4426-B0B8-34BF3A73C18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53975" cap="rnd">
                <a:solidFill>
                  <a:schemeClr val="accent4">
                    <a:lumMod val="60000"/>
                    <a:lumOff val="4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3A-4426-B0B8-34BF3A73C180}"/>
              </c:ext>
            </c:extLst>
          </c:dPt>
          <c:dPt>
            <c:idx val="7"/>
            <c:invertIfNegative val="0"/>
            <c:bubble3D val="0"/>
            <c:spPr>
              <a:solidFill>
                <a:srgbClr val="DEBDE1"/>
              </a:solidFill>
              <a:ln w="53975" cap="rnd">
                <a:solidFill>
                  <a:srgbClr val="DEBDE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C3A-4426-B0B8-34BF3A73C18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53975" cap="rnd">
                <a:solidFill>
                  <a:schemeClr val="accent4">
                    <a:lumMod val="60000"/>
                    <a:lumOff val="4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E32-4D3C-BB0F-E664C9EADE3F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EXPORTACION!$B$11:$B$18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EXPORTACION!$E$11:$E$18</c:f>
              <c:numCache>
                <c:formatCode>#,##0</c:formatCode>
                <c:ptCount val="8"/>
                <c:pt idx="0">
                  <c:v>2639.2951399999997</c:v>
                </c:pt>
                <c:pt idx="1">
                  <c:v>2955.5901200000003</c:v>
                </c:pt>
                <c:pt idx="2">
                  <c:v>3904.1005000001996</c:v>
                </c:pt>
                <c:pt idx="3">
                  <c:v>2942.1655600000099</c:v>
                </c:pt>
                <c:pt idx="4">
                  <c:v>2921.5139500000996</c:v>
                </c:pt>
                <c:pt idx="5">
                  <c:v>2492.8002799999999</c:v>
                </c:pt>
                <c:pt idx="6">
                  <c:v>1792.7041600001401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3A-4426-B0B8-34BF3A73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9"/>
        <c:axId val="547583208"/>
        <c:axId val="547585560"/>
      </c:barChart>
      <c:lineChart>
        <c:grouping val="standard"/>
        <c:varyColors val="0"/>
        <c:ser>
          <c:idx val="1"/>
          <c:order val="1"/>
          <c:tx>
            <c:strRef>
              <c:f>EXPORTACION!$D$4</c:f>
              <c:strCache>
                <c:ptCount val="1"/>
                <c:pt idx="0">
                  <c:v>TMB</c:v>
                </c:pt>
              </c:strCache>
            </c:strRef>
          </c:tx>
          <c:spPr>
            <a:ln w="12700" cap="rnd">
              <a:solidFill>
                <a:srgbClr val="660066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rgbClr val="660066"/>
              </a:solidFill>
              <a:ln w="9525">
                <a:solidFill>
                  <a:srgbClr val="660066"/>
                </a:solidFill>
              </a:ln>
              <a:effectLst/>
            </c:spPr>
          </c:marker>
          <c:dPt>
            <c:idx val="5"/>
            <c:marker>
              <c:symbol val="circle"/>
              <c:size val="6"/>
              <c:spPr>
                <a:solidFill>
                  <a:srgbClr val="660066"/>
                </a:solidFill>
                <a:ln w="9525">
                  <a:solidFill>
                    <a:srgbClr val="660066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66006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ACA-43A1-8DB1-61C2522B05E6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660066"/>
                </a:solidFill>
                <a:ln w="9525">
                  <a:noFill/>
                </a:ln>
                <a:effectLst/>
              </c:spPr>
            </c:marker>
            <c:bubble3D val="0"/>
            <c:spPr>
              <a:ln w="12700" cap="rnd">
                <a:solidFill>
                  <a:srgbClr val="66006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CA-43A1-8DB1-61C2522B05E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660066"/>
                </a:solidFill>
                <a:ln w="9525">
                  <a:solidFill>
                    <a:srgbClr val="66006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C3A-4426-B0B8-34BF3A73C180}"/>
              </c:ext>
            </c:extLst>
          </c:dPt>
          <c:dLbls>
            <c:dLbl>
              <c:idx val="5"/>
              <c:layout>
                <c:manualLayout>
                  <c:x val="-4.3891333156044557E-2"/>
                  <c:y val="-7.4692394219953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CA-43A1-8DB1-61C2522B05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EXPORTACION!$B$11:$B$18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EXPORTACION!$D$11:$D$18</c:f>
              <c:numCache>
                <c:formatCode>#,##0</c:formatCode>
                <c:ptCount val="8"/>
                <c:pt idx="0">
                  <c:v>313.37899999999991</c:v>
                </c:pt>
                <c:pt idx="1">
                  <c:v>401.81604500000003</c:v>
                </c:pt>
                <c:pt idx="2">
                  <c:v>497.02977299950004</c:v>
                </c:pt>
                <c:pt idx="3">
                  <c:v>399.78655999890003</c:v>
                </c:pt>
                <c:pt idx="4">
                  <c:v>380.05000000000007</c:v>
                </c:pt>
                <c:pt idx="5">
                  <c:v>329.18731880000001</c:v>
                </c:pt>
                <c:pt idx="6">
                  <c:v>210.968999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C3A-4426-B0B8-34BF3A73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90288"/>
        <c:axId val="547582032"/>
      </c:lineChart>
      <c:catAx>
        <c:axId val="54758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585560"/>
        <c:crosses val="autoZero"/>
        <c:auto val="1"/>
        <c:lblAlgn val="ctr"/>
        <c:lblOffset val="100"/>
        <c:noMultiLvlLbl val="0"/>
      </c:catAx>
      <c:valAx>
        <c:axId val="547585560"/>
        <c:scaling>
          <c:orientation val="minMax"/>
          <c:max val="5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583208"/>
        <c:crosses val="autoZero"/>
        <c:crossBetween val="between"/>
      </c:valAx>
      <c:valAx>
        <c:axId val="547582032"/>
        <c:scaling>
          <c:orientation val="minMax"/>
          <c:max val="500"/>
          <c:min val="-3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0288"/>
        <c:crosses val="max"/>
        <c:crossBetween val="between"/>
      </c:valAx>
      <c:catAx>
        <c:axId val="2076902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4758203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10981008452956"/>
          <c:y val="0.91326745695249634"/>
          <c:w val="0.42844679894490106"/>
          <c:h val="8.673239411637914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47715984671377E-2"/>
          <c:y val="0.20106505530258006"/>
          <c:w val="0.81142476651496043"/>
          <c:h val="0.77499241202090152"/>
        </c:manualLayout>
      </c:layout>
      <c:doughnutChart>
        <c:varyColors val="1"/>
        <c:ser>
          <c:idx val="0"/>
          <c:order val="0"/>
          <c:tx>
            <c:strRef>
              <c:f>EXPORTACION!$E$25</c:f>
              <c:strCache>
                <c:ptCount val="1"/>
                <c:pt idx="0">
                  <c:v>PAÍS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0-4092-B564-6BB5E2E5EA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C9-40D3-AB4E-61BC6A1D1A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C9-40D3-AB4E-61BC6A1D1A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C9-40D3-AB4E-61BC6A1D1A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CD0-4092-B564-6BB5E2E5EA8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6C-4CBA-9700-F1114C51BD5E}"/>
              </c:ext>
            </c:extLst>
          </c:dPt>
          <c:dLbls>
            <c:dLbl>
              <c:idx val="0"/>
              <c:layout>
                <c:manualLayout>
                  <c:x val="3.5897479383177062E-2"/>
                  <c:y val="-2.0816681711721685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E.E.U.U.</a:t>
                    </a:r>
                  </a:p>
                  <a:p>
                    <a:pPr>
                      <a:defRPr/>
                    </a:pPr>
                    <a:fld id="{70E257E9-E751-4642-9DEA-3E443E772E68}" type="VALUE">
                      <a:rPr lang="en-US"/>
                      <a:pPr>
                        <a:defRPr/>
                      </a:pPr>
                      <a:t>[VALOR]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71839982039145"/>
                      <c:h val="0.1468654800751431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CD0-4092-B564-6BB5E2E5EA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EXPORTACION!$E$26</c:f>
              <c:strCache>
                <c:ptCount val="1"/>
                <c:pt idx="0">
                  <c:v>Estados Unidos</c:v>
                </c:pt>
              </c:strCache>
            </c:strRef>
          </c:cat>
          <c:val>
            <c:numRef>
              <c:f>EXPORTACION!$F$26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0-4092-B564-6BB5E2E5EA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6C-4888-B16B-F9877EF5C24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6C-4888-B16B-F9877EF5C24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6C-4888-B16B-F9877EF5C2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EXPORTACIONES!$B$7:$B$15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Ene-Nov 2019</c:v>
                </c:pt>
                <c:pt idx="8">
                  <c:v> Ene-Nov 2020* </c:v>
                </c:pt>
              </c:strCache>
            </c:strRef>
          </c:cat>
          <c:val>
            <c:numRef>
              <c:f>EXPORTACIONES!$C$7:$C$15</c:f>
              <c:numCache>
                <c:formatCode>_-* #,##0.0_-;\-* #,##0.0_-;_-* "-"??_-;_-@_-</c:formatCode>
                <c:ptCount val="9"/>
                <c:pt idx="0">
                  <c:v>125.11363197000001</c:v>
                </c:pt>
                <c:pt idx="1">
                  <c:v>80.980322479999984</c:v>
                </c:pt>
                <c:pt idx="2">
                  <c:v>77.300482829999993</c:v>
                </c:pt>
                <c:pt idx="3">
                  <c:v>54.011532370000005</c:v>
                </c:pt>
                <c:pt idx="4">
                  <c:v>74.036756979999993</c:v>
                </c:pt>
                <c:pt idx="5">
                  <c:v>88.376455519999979</c:v>
                </c:pt>
                <c:pt idx="7">
                  <c:v>79.223662750000003</c:v>
                </c:pt>
                <c:pt idx="8">
                  <c:v>60.525892409999997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6C-4888-B16B-F9877EF5C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overlap val="-27"/>
        <c:axId val="207690680"/>
        <c:axId val="207691072"/>
      </c:barChart>
      <c:catAx>
        <c:axId val="20769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1072"/>
        <c:crosses val="autoZero"/>
        <c:auto val="1"/>
        <c:lblAlgn val="ctr"/>
        <c:lblOffset val="100"/>
        <c:noMultiLvlLbl val="0"/>
      </c:catAx>
      <c:valAx>
        <c:axId val="207691072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20769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9-4BC3-BD45-5AE6B8844E29}"/>
              </c:ext>
            </c:extLst>
          </c:dPt>
          <c:dPt>
            <c:idx val="7"/>
            <c:invertIfNegative val="0"/>
            <c:bubble3D val="0"/>
            <c:spPr>
              <a:solidFill>
                <a:srgbClr val="FCE8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9-4BC3-BD45-5AE6B8844E29}"/>
              </c:ext>
            </c:extLst>
          </c:dPt>
          <c:dPt>
            <c:idx val="8"/>
            <c:invertIfNegative val="0"/>
            <c:bubble3D val="0"/>
            <c:spPr>
              <a:solidFill>
                <a:srgbClr val="FCE8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9-4BC3-BD45-5AE6B8844E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EXPORTACIONES!$B$24:$B$32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Ene-Nov 2019</c:v>
                </c:pt>
                <c:pt idx="8">
                  <c:v> Ene-Nov 2020* </c:v>
                </c:pt>
              </c:strCache>
            </c:strRef>
          </c:cat>
          <c:val>
            <c:numRef>
              <c:f>EXPORTACIONES!$C$24:$C$32</c:f>
              <c:numCache>
                <c:formatCode>_-* #,##0_-;\-* #,##0_-;_-* "-"??_-;_-@_-</c:formatCode>
                <c:ptCount val="9"/>
                <c:pt idx="0">
                  <c:v>13569.833064</c:v>
                </c:pt>
                <c:pt idx="1">
                  <c:v>7346.1839360000004</c:v>
                </c:pt>
                <c:pt idx="2">
                  <c:v>5132.5768879999996</c:v>
                </c:pt>
                <c:pt idx="3">
                  <c:v>3841.6992289999998</c:v>
                </c:pt>
                <c:pt idx="4">
                  <c:v>7270.9418770000011</c:v>
                </c:pt>
                <c:pt idx="5">
                  <c:v>11341.888414999999</c:v>
                </c:pt>
                <c:pt idx="7">
                  <c:v>9922.036946000002</c:v>
                </c:pt>
                <c:pt idx="8">
                  <c:v>9327.8721280000009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49-4BC3-BD45-5AE6B884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-27"/>
        <c:axId val="207688720"/>
        <c:axId val="207692248"/>
      </c:barChart>
      <c:catAx>
        <c:axId val="20768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2248"/>
        <c:crosses val="autoZero"/>
        <c:auto val="1"/>
        <c:lblAlgn val="ctr"/>
        <c:lblOffset val="100"/>
        <c:noMultiLvlLbl val="0"/>
      </c:catAx>
      <c:valAx>
        <c:axId val="20769224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20768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194595</xdr:colOff>
      <xdr:row>30</xdr:row>
      <xdr:rowOff>28576</xdr:rowOff>
    </xdr:from>
    <xdr:to>
      <xdr:col>12</xdr:col>
      <xdr:colOff>695325</xdr:colOff>
      <xdr:row>32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545945</xdr:colOff>
      <xdr:row>28</xdr:row>
      <xdr:rowOff>23232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604238" y="5738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oneCellAnchor>
    <xdr:from>
      <xdr:col>15</xdr:col>
      <xdr:colOff>476250</xdr:colOff>
      <xdr:row>29</xdr:row>
      <xdr:rowOff>104775</xdr:rowOff>
    </xdr:from>
    <xdr:ext cx="778263" cy="852372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8675" y="6257925"/>
          <a:ext cx="778263" cy="8523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PE" sz="1100" b="1"/>
        </a:p>
      </xdr:txBody>
    </xdr:sp>
    <xdr:clientData/>
  </xdr:oneCellAnchor>
  <xdr:twoCellAnchor>
    <xdr:from>
      <xdr:col>7</xdr:col>
      <xdr:colOff>133350</xdr:colOff>
      <xdr:row>5</xdr:row>
      <xdr:rowOff>161924</xdr:rowOff>
    </xdr:from>
    <xdr:to>
      <xdr:col>14</xdr:col>
      <xdr:colOff>9526</xdr:colOff>
      <xdr:row>17</xdr:row>
      <xdr:rowOff>76200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590550</xdr:colOff>
      <xdr:row>24</xdr:row>
      <xdr:rowOff>0</xdr:rowOff>
    </xdr:from>
    <xdr:to>
      <xdr:col>7</xdr:col>
      <xdr:colOff>752475</xdr:colOff>
      <xdr:row>31</xdr:row>
      <xdr:rowOff>133350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93AF50CF-CEB3-41BE-9812-5CDE157A2EB3}"/>
            </a:ext>
          </a:extLst>
        </xdr:cNvPr>
        <xdr:cNvGrpSpPr/>
      </xdr:nvGrpSpPr>
      <xdr:grpSpPr>
        <a:xfrm>
          <a:off x="3968115" y="4829175"/>
          <a:ext cx="2449830" cy="1443990"/>
          <a:chOff x="11810998" y="3081617"/>
          <a:chExt cx="2560082" cy="1800225"/>
        </a:xfrm>
      </xdr:grpSpPr>
      <xdr:graphicFrame macro="">
        <xdr:nvGraphicFramePr>
          <xdr:cNvPr id="24" name="Gráfico 23">
            <a:extLst>
              <a:ext uri="{FF2B5EF4-FFF2-40B4-BE49-F238E27FC236}">
                <a16:creationId xmlns:a16="http://schemas.microsoft.com/office/drawing/2014/main" id="{41D2F551-4ADA-4BBF-A9E5-9B7BF6E3B09F}"/>
              </a:ext>
            </a:extLst>
          </xdr:cNvPr>
          <xdr:cNvGraphicFramePr>
            <a:graphicFrameLocks/>
          </xdr:cNvGraphicFramePr>
        </xdr:nvGraphicFramePr>
        <xdr:xfrm>
          <a:off x="11810998" y="3081617"/>
          <a:ext cx="2560082" cy="18002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25" name="CuadroTexto 34">
            <a:extLst>
              <a:ext uri="{FF2B5EF4-FFF2-40B4-BE49-F238E27FC236}">
                <a16:creationId xmlns:a16="http://schemas.microsoft.com/office/drawing/2014/main" id="{A4B72030-1D88-468D-BCE4-86BA4AC20970}"/>
              </a:ext>
            </a:extLst>
          </xdr:cNvPr>
          <xdr:cNvSpPr txBox="1"/>
        </xdr:nvSpPr>
        <xdr:spPr>
          <a:xfrm>
            <a:off x="12744367" y="3825809"/>
            <a:ext cx="661147" cy="295848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1000" b="1">
                <a:latin typeface="Arial" panose="020B0604020202020204" pitchFamily="34" charset="0"/>
                <a:cs typeface="Arial" panose="020B0604020202020204" pitchFamily="34" charset="0"/>
              </a:rPr>
              <a:t>2025*</a:t>
            </a:r>
            <a:endParaRPr lang="es-PE" sz="10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12</xdr:col>
      <xdr:colOff>428630</xdr:colOff>
      <xdr:row>5</xdr:row>
      <xdr:rowOff>12125</xdr:rowOff>
    </xdr:from>
    <xdr:to>
      <xdr:col>13</xdr:col>
      <xdr:colOff>619126</xdr:colOff>
      <xdr:row>7</xdr:row>
      <xdr:rowOff>57151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D20C6C5F-407A-48D9-BB7D-6F64CF8BD60C}"/>
            </a:ext>
          </a:extLst>
        </xdr:cNvPr>
        <xdr:cNvGrpSpPr/>
      </xdr:nvGrpSpPr>
      <xdr:grpSpPr>
        <a:xfrm>
          <a:off x="10003160" y="1187510"/>
          <a:ext cx="971546" cy="513656"/>
          <a:chOff x="14335131" y="1660843"/>
          <a:chExt cx="1639780" cy="578773"/>
        </a:xfrm>
      </xdr:grpSpPr>
      <xdr:grpSp>
        <xdr:nvGrpSpPr>
          <xdr:cNvPr id="22" name="Grupo 21">
            <a:extLst>
              <a:ext uri="{FF2B5EF4-FFF2-40B4-BE49-F238E27FC236}">
                <a16:creationId xmlns:a16="http://schemas.microsoft.com/office/drawing/2014/main" id="{E68F9AEA-9C27-4929-8C74-851336763B75}"/>
              </a:ext>
            </a:extLst>
          </xdr:cNvPr>
          <xdr:cNvGrpSpPr/>
        </xdr:nvGrpSpPr>
        <xdr:grpSpPr>
          <a:xfrm>
            <a:off x="14335131" y="1660843"/>
            <a:ext cx="1639780" cy="578773"/>
            <a:chOff x="4940411" y="6195164"/>
            <a:chExt cx="1070122" cy="578773"/>
          </a:xfrm>
        </xdr:grpSpPr>
        <xdr:sp macro="" textlink="">
          <xdr:nvSpPr>
            <xdr:cNvPr id="27" name="CuadroTexto 69">
              <a:extLst>
                <a:ext uri="{FF2B5EF4-FFF2-40B4-BE49-F238E27FC236}">
                  <a16:creationId xmlns:a16="http://schemas.microsoft.com/office/drawing/2014/main" id="{2559C8BA-7D14-45E2-8FD6-62C57EFE98CB}"/>
                </a:ext>
              </a:extLst>
            </xdr:cNvPr>
            <xdr:cNvSpPr txBox="1"/>
          </xdr:nvSpPr>
          <xdr:spPr>
            <a:xfrm>
              <a:off x="4940411" y="6195164"/>
              <a:ext cx="1070122" cy="379253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</xdr:spPr>
          <xdr:txBody>
            <a:bodyPr wrap="square" rtlCol="0" anchor="ctr">
              <a:sp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 % 25/24</a:t>
              </a:r>
            </a:p>
            <a:p>
              <a:pPr algn="ctr"/>
              <a:r>
                <a:rPr lang="es-PE" sz="800" b="1"/>
                <a:t>  -16.0%</a:t>
              </a:r>
            </a:p>
          </xdr:txBody>
        </xdr:sp>
        <xdr:sp macro="" textlink="">
          <xdr:nvSpPr>
            <xdr:cNvPr id="28" name="Flecha abajo 18">
              <a:extLst>
                <a:ext uri="{FF2B5EF4-FFF2-40B4-BE49-F238E27FC236}">
                  <a16:creationId xmlns:a16="http://schemas.microsoft.com/office/drawing/2014/main" id="{F32FA784-AFFE-4DC1-A6A8-65F9C59CBCB5}"/>
                </a:ext>
              </a:extLst>
            </xdr:cNvPr>
            <xdr:cNvSpPr/>
          </xdr:nvSpPr>
          <xdr:spPr>
            <a:xfrm>
              <a:off x="5327489" y="6563146"/>
              <a:ext cx="277795" cy="210791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26" name="Triángulo isósceles 25">
            <a:extLst>
              <a:ext uri="{FF2B5EF4-FFF2-40B4-BE49-F238E27FC236}">
                <a16:creationId xmlns:a16="http://schemas.microsoft.com/office/drawing/2014/main" id="{FA092453-C92D-4F02-BC52-8CC971D257A7}"/>
              </a:ext>
            </a:extLst>
          </xdr:cNvPr>
          <xdr:cNvSpPr/>
        </xdr:nvSpPr>
        <xdr:spPr>
          <a:xfrm rot="10800000">
            <a:off x="14797967" y="1897381"/>
            <a:ext cx="105792" cy="45719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886621</xdr:colOff>
      <xdr:row>6</xdr:row>
      <xdr:rowOff>38100</xdr:rowOff>
    </xdr:from>
    <xdr:to>
      <xdr:col>10</xdr:col>
      <xdr:colOff>538563</xdr:colOff>
      <xdr:row>19</xdr:row>
      <xdr:rowOff>38099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9987A67-671B-4189-B110-0297C4318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29</xdr:row>
      <xdr:rowOff>19050</xdr:rowOff>
    </xdr:from>
    <xdr:to>
      <xdr:col>2</xdr:col>
      <xdr:colOff>333375</xdr:colOff>
      <xdr:row>30</xdr:row>
      <xdr:rowOff>66676</xdr:rowOff>
    </xdr:to>
    <xdr:sp macro="" textlink="">
      <xdr:nvSpPr>
        <xdr:cNvPr id="9" name="CuadroTexto 120">
          <a:extLst>
            <a:ext uri="{FF2B5EF4-FFF2-40B4-BE49-F238E27FC236}">
              <a16:creationId xmlns:a16="http://schemas.microsoft.com/office/drawing/2014/main" id="{4C916272-C3C7-4236-8550-395953EE7F27}"/>
            </a:ext>
          </a:extLst>
        </xdr:cNvPr>
        <xdr:cNvSpPr txBox="1"/>
      </xdr:nvSpPr>
      <xdr:spPr>
        <a:xfrm>
          <a:off x="200025" y="5572125"/>
          <a:ext cx="1114425" cy="238126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Piura</a:t>
          </a:r>
        </a:p>
      </xdr:txBody>
    </xdr:sp>
    <xdr:clientData/>
  </xdr:twoCellAnchor>
  <xdr:twoCellAnchor>
    <xdr:from>
      <xdr:col>8</xdr:col>
      <xdr:colOff>238125</xdr:colOff>
      <xdr:row>25</xdr:row>
      <xdr:rowOff>0</xdr:rowOff>
    </xdr:from>
    <xdr:to>
      <xdr:col>9</xdr:col>
      <xdr:colOff>533400</xdr:colOff>
      <xdr:row>28</xdr:row>
      <xdr:rowOff>122023</xdr:rowOff>
    </xdr:to>
    <xdr:sp macro="" textlink="">
      <xdr:nvSpPr>
        <xdr:cNvPr id="17" name="CuadroTexto 129">
          <a:extLst>
            <a:ext uri="{FF2B5EF4-FFF2-40B4-BE49-F238E27FC236}">
              <a16:creationId xmlns:a16="http://schemas.microsoft.com/office/drawing/2014/main" id="{847ECB6D-391F-4804-B1D2-E2AD7FAC1DB2}"/>
            </a:ext>
          </a:extLst>
        </xdr:cNvPr>
        <xdr:cNvSpPr txBox="1"/>
      </xdr:nvSpPr>
      <xdr:spPr>
        <a:xfrm>
          <a:off x="6362700" y="4981575"/>
          <a:ext cx="1057275" cy="69352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Arial" panose="020B0604020202020204" pitchFamily="34" charset="0"/>
            <a:buChar char="•"/>
          </a:pPr>
          <a:r>
            <a:rPr lang="es-PE" sz="1000">
              <a:latin typeface="+mj-lt"/>
            </a:rPr>
            <a:t>Filete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PE" sz="1000">
              <a:latin typeface="+mj-lt"/>
            </a:rPr>
            <a:t>Piel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PE" sz="1000">
              <a:latin typeface="+mj-lt"/>
            </a:rPr>
            <a:t>Eviscerado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MX" sz="1000">
              <a:latin typeface="+mj-lt"/>
            </a:rPr>
            <a:t>Entero</a:t>
          </a:r>
        </a:p>
      </xdr:txBody>
    </xdr:sp>
    <xdr:clientData/>
  </xdr:twoCellAnchor>
  <xdr:twoCellAnchor>
    <xdr:from>
      <xdr:col>9</xdr:col>
      <xdr:colOff>180975</xdr:colOff>
      <xdr:row>9</xdr:row>
      <xdr:rowOff>114301</xdr:rowOff>
    </xdr:from>
    <xdr:to>
      <xdr:col>10</xdr:col>
      <xdr:colOff>352426</xdr:colOff>
      <xdr:row>12</xdr:row>
      <xdr:rowOff>95250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54FF4911-2F3A-46D4-A27A-EF7D6368B997}"/>
            </a:ext>
          </a:extLst>
        </xdr:cNvPr>
        <xdr:cNvGrpSpPr/>
      </xdr:nvGrpSpPr>
      <xdr:grpSpPr>
        <a:xfrm>
          <a:off x="7265670" y="1943101"/>
          <a:ext cx="956311" cy="520064"/>
          <a:chOff x="14335125" y="1562995"/>
          <a:chExt cx="1106765" cy="552449"/>
        </a:xfrm>
      </xdr:grpSpPr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E8BBEA0F-2FDF-41EE-9806-FD0722737D92}"/>
              </a:ext>
            </a:extLst>
          </xdr:cNvPr>
          <xdr:cNvGrpSpPr/>
        </xdr:nvGrpSpPr>
        <xdr:grpSpPr>
          <a:xfrm>
            <a:off x="14335125" y="1562995"/>
            <a:ext cx="1106765" cy="552449"/>
            <a:chOff x="4940408" y="6097316"/>
            <a:chExt cx="722276" cy="552449"/>
          </a:xfrm>
        </xdr:grpSpPr>
        <xdr:sp macro="" textlink="">
          <xdr:nvSpPr>
            <xdr:cNvPr id="15" name="CuadroTexto 69">
              <a:extLst>
                <a:ext uri="{FF2B5EF4-FFF2-40B4-BE49-F238E27FC236}">
                  <a16:creationId xmlns:a16="http://schemas.microsoft.com/office/drawing/2014/main" id="{19F575A2-6033-4D23-B1A1-FC506A1C079A}"/>
                </a:ext>
              </a:extLst>
            </xdr:cNvPr>
            <xdr:cNvSpPr txBox="1"/>
          </xdr:nvSpPr>
          <xdr:spPr>
            <a:xfrm>
              <a:off x="4940408" y="6097316"/>
              <a:ext cx="722276" cy="438150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</xdr:spPr>
          <xdr:txBody>
            <a:bodyPr wrap="square" rtlCol="0" anchor="ctr">
              <a:no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Var.% 25/24</a:t>
              </a:r>
            </a:p>
            <a:p>
              <a:pPr algn="ctr"/>
              <a:r>
                <a:rPr lang="es-PE" sz="800" b="1"/>
                <a:t>  -48.9%</a:t>
              </a:r>
            </a:p>
          </xdr:txBody>
        </xdr:sp>
        <xdr:sp macro="" textlink="">
          <xdr:nvSpPr>
            <xdr:cNvPr id="16" name="Flecha abajo 18">
              <a:extLst>
                <a:ext uri="{FF2B5EF4-FFF2-40B4-BE49-F238E27FC236}">
                  <a16:creationId xmlns:a16="http://schemas.microsoft.com/office/drawing/2014/main" id="{8A6D508C-AD97-42A1-8993-DBD1C3073E75}"/>
                </a:ext>
              </a:extLst>
            </xdr:cNvPr>
            <xdr:cNvSpPr/>
          </xdr:nvSpPr>
          <xdr:spPr>
            <a:xfrm>
              <a:off x="5220475" y="6525046"/>
              <a:ext cx="229576" cy="124719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14" name="Triángulo isósceles 13">
            <a:extLst>
              <a:ext uri="{FF2B5EF4-FFF2-40B4-BE49-F238E27FC236}">
                <a16:creationId xmlns:a16="http://schemas.microsoft.com/office/drawing/2014/main" id="{60921B88-5914-4665-BC16-C14777FE3281}"/>
              </a:ext>
            </a:extLst>
          </xdr:cNvPr>
          <xdr:cNvSpPr/>
        </xdr:nvSpPr>
        <xdr:spPr>
          <a:xfrm rot="10800000" flipH="1">
            <a:off x="14600808" y="1810644"/>
            <a:ext cx="95710" cy="95250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634997</xdr:colOff>
      <xdr:row>3</xdr:row>
      <xdr:rowOff>20108</xdr:rowOff>
    </xdr:from>
    <xdr:to>
      <xdr:col>13</xdr:col>
      <xdr:colOff>496489</xdr:colOff>
      <xdr:row>17</xdr:row>
      <xdr:rowOff>151341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7D791706-D719-4B60-AA3E-F8C74D740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161924</xdr:colOff>
      <xdr:row>4</xdr:row>
      <xdr:rowOff>95249</xdr:rowOff>
    </xdr:from>
    <xdr:to>
      <xdr:col>13</xdr:col>
      <xdr:colOff>276225</xdr:colOff>
      <xdr:row>6</xdr:row>
      <xdr:rowOff>180975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389DEF69-66E4-4A6C-8D0F-109EDD68E6EE}"/>
            </a:ext>
          </a:extLst>
        </xdr:cNvPr>
        <xdr:cNvGrpSpPr/>
      </xdr:nvGrpSpPr>
      <xdr:grpSpPr>
        <a:xfrm>
          <a:off x="9688829" y="975359"/>
          <a:ext cx="895351" cy="499111"/>
          <a:chOff x="14429863" y="1531290"/>
          <a:chExt cx="1393920" cy="476660"/>
        </a:xfrm>
      </xdr:grpSpPr>
      <xdr:grpSp>
        <xdr:nvGrpSpPr>
          <xdr:cNvPr id="12" name="Grupo 11">
            <a:extLst>
              <a:ext uri="{FF2B5EF4-FFF2-40B4-BE49-F238E27FC236}">
                <a16:creationId xmlns:a16="http://schemas.microsoft.com/office/drawing/2014/main" id="{CCBB1456-3A08-49B7-A6A1-B627243A516F}"/>
              </a:ext>
            </a:extLst>
          </xdr:cNvPr>
          <xdr:cNvGrpSpPr/>
        </xdr:nvGrpSpPr>
        <xdr:grpSpPr>
          <a:xfrm>
            <a:off x="14429863" y="1531290"/>
            <a:ext cx="1393920" cy="476660"/>
            <a:chOff x="5002235" y="6065611"/>
            <a:chExt cx="909674" cy="476660"/>
          </a:xfrm>
        </xdr:grpSpPr>
        <xdr:sp macro="" textlink="">
          <xdr:nvSpPr>
            <xdr:cNvPr id="14" name="CuadroTexto 69">
              <a:extLst>
                <a:ext uri="{FF2B5EF4-FFF2-40B4-BE49-F238E27FC236}">
                  <a16:creationId xmlns:a16="http://schemas.microsoft.com/office/drawing/2014/main" id="{64EF53E8-CF58-4F66-87A1-5BFCDC4FD226}"/>
                </a:ext>
              </a:extLst>
            </xdr:cNvPr>
            <xdr:cNvSpPr txBox="1"/>
          </xdr:nvSpPr>
          <xdr:spPr>
            <a:xfrm>
              <a:off x="5002235" y="6065611"/>
              <a:ext cx="909674" cy="319045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txBody>
            <a:bodyPr wrap="square" rtlCol="0" anchor="ctr">
              <a:no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 %</a:t>
              </a:r>
              <a:r>
                <a:rPr lang="es-PE" sz="800" b="1" u="sng" baseline="0">
                  <a:solidFill>
                    <a:srgbClr val="0070C0"/>
                  </a:solidFill>
                </a:rPr>
                <a:t> </a:t>
              </a:r>
              <a:r>
                <a:rPr lang="es-PE" sz="800" b="1" u="sng">
                  <a:solidFill>
                    <a:srgbClr val="0070C0"/>
                  </a:solidFill>
                </a:rPr>
                <a:t>25/24</a:t>
              </a:r>
            </a:p>
            <a:p>
              <a:pPr algn="ctr"/>
              <a:r>
                <a:rPr lang="es-PE" sz="800" b="1"/>
                <a:t>  -22.0%</a:t>
              </a:r>
            </a:p>
          </xdr:txBody>
        </xdr:sp>
        <xdr:sp macro="" textlink="">
          <xdr:nvSpPr>
            <xdr:cNvPr id="15" name="Flecha abajo 18">
              <a:extLst>
                <a:ext uri="{FF2B5EF4-FFF2-40B4-BE49-F238E27FC236}">
                  <a16:creationId xmlns:a16="http://schemas.microsoft.com/office/drawing/2014/main" id="{44539A6B-330D-4201-B499-A60C6A500CE9}"/>
                </a:ext>
              </a:extLst>
            </xdr:cNvPr>
            <xdr:cNvSpPr/>
          </xdr:nvSpPr>
          <xdr:spPr>
            <a:xfrm>
              <a:off x="5343105" y="6379947"/>
              <a:ext cx="277795" cy="162324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13" name="Triángulo isósceles 12">
            <a:extLst>
              <a:ext uri="{FF2B5EF4-FFF2-40B4-BE49-F238E27FC236}">
                <a16:creationId xmlns:a16="http://schemas.microsoft.com/office/drawing/2014/main" id="{99692E2D-A8C3-40EB-AD63-77404B2AE965}"/>
              </a:ext>
            </a:extLst>
          </xdr:cNvPr>
          <xdr:cNvSpPr/>
        </xdr:nvSpPr>
        <xdr:spPr>
          <a:xfrm flipH="1" flipV="1">
            <a:off x="14673461" y="1721306"/>
            <a:ext cx="129728" cy="64350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143342</xdr:colOff>
      <xdr:row>3</xdr:row>
      <xdr:rowOff>243417</xdr:rowOff>
    </xdr:from>
    <xdr:to>
      <xdr:col>17</xdr:col>
      <xdr:colOff>391582</xdr:colOff>
      <xdr:row>18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338667</xdr:colOff>
      <xdr:row>18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589250" y="4370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twoCellAnchor>
    <xdr:from>
      <xdr:col>7</xdr:col>
      <xdr:colOff>10586</xdr:colOff>
      <xdr:row>23</xdr:row>
      <xdr:rowOff>10583</xdr:rowOff>
    </xdr:from>
    <xdr:to>
      <xdr:col>10</xdr:col>
      <xdr:colOff>201083</xdr:colOff>
      <xdr:row>36</xdr:row>
      <xdr:rowOff>105834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275167</xdr:colOff>
      <xdr:row>32</xdr:row>
      <xdr:rowOff>0</xdr:rowOff>
    </xdr:from>
    <xdr:to>
      <xdr:col>4</xdr:col>
      <xdr:colOff>825500</xdr:colOff>
      <xdr:row>33</xdr:row>
      <xdr:rowOff>58351</xdr:rowOff>
    </xdr:to>
    <xdr:sp macro="" textlink="">
      <xdr:nvSpPr>
        <xdr:cNvPr id="18" name="CuadroTexto 15">
          <a:extLst>
            <a:ext uri="{FF2B5EF4-FFF2-40B4-BE49-F238E27FC236}">
              <a16:creationId xmlns:a16="http://schemas.microsoft.com/office/drawing/2014/main" id="{0C9E005F-9AC8-413E-92B3-C25CD68222A0}"/>
            </a:ext>
          </a:extLst>
        </xdr:cNvPr>
        <xdr:cNvSpPr txBox="1"/>
      </xdr:nvSpPr>
      <xdr:spPr>
        <a:xfrm>
          <a:off x="2349500" y="6360583"/>
          <a:ext cx="1513417" cy="24885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Paita</a:t>
          </a:r>
        </a:p>
      </xdr:txBody>
    </xdr:sp>
    <xdr:clientData/>
  </xdr:twoCellAnchor>
  <xdr:twoCellAnchor>
    <xdr:from>
      <xdr:col>15</xdr:col>
      <xdr:colOff>687916</xdr:colOff>
      <xdr:row>5</xdr:row>
      <xdr:rowOff>21167</xdr:rowOff>
    </xdr:from>
    <xdr:to>
      <xdr:col>16</xdr:col>
      <xdr:colOff>762000</xdr:colOff>
      <xdr:row>8</xdr:row>
      <xdr:rowOff>63497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0481608-EA93-4536-96E4-6EB68454C312}"/>
            </a:ext>
          </a:extLst>
        </xdr:cNvPr>
        <xdr:cNvGrpSpPr/>
      </xdr:nvGrpSpPr>
      <xdr:grpSpPr>
        <a:xfrm>
          <a:off x="12488333" y="1170940"/>
          <a:ext cx="1132417" cy="582080"/>
          <a:chOff x="15441083" y="1104712"/>
          <a:chExt cx="1453308" cy="1096456"/>
        </a:xfrm>
      </xdr:grpSpPr>
      <xdr:grpSp>
        <xdr:nvGrpSpPr>
          <xdr:cNvPr id="12" name="Grupo 11">
            <a:extLst>
              <a:ext uri="{FF2B5EF4-FFF2-40B4-BE49-F238E27FC236}">
                <a16:creationId xmlns:a16="http://schemas.microsoft.com/office/drawing/2014/main" id="{817A3E9A-6F94-4DD3-B442-9B1CEB2FAE00}"/>
              </a:ext>
            </a:extLst>
          </xdr:cNvPr>
          <xdr:cNvGrpSpPr/>
        </xdr:nvGrpSpPr>
        <xdr:grpSpPr>
          <a:xfrm>
            <a:off x="15441083" y="1104712"/>
            <a:ext cx="1453308" cy="1096456"/>
            <a:chOff x="5527907" y="7039265"/>
            <a:chExt cx="1453308" cy="1096456"/>
          </a:xfrm>
        </xdr:grpSpPr>
        <xdr:sp macro="" textlink="">
          <xdr:nvSpPr>
            <xdr:cNvPr id="14" name="CuadroTexto 102">
              <a:extLst>
                <a:ext uri="{FF2B5EF4-FFF2-40B4-BE49-F238E27FC236}">
                  <a16:creationId xmlns:a16="http://schemas.microsoft.com/office/drawing/2014/main" id="{AB1413B3-726B-4382-B920-E6CE450D5AF5}"/>
                </a:ext>
              </a:extLst>
            </xdr:cNvPr>
            <xdr:cNvSpPr txBox="1"/>
          </xdr:nvSpPr>
          <xdr:spPr>
            <a:xfrm>
              <a:off x="5527907" y="7039265"/>
              <a:ext cx="1453308" cy="884864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</xdr:spPr>
          <xdr:txBody>
            <a:bodyPr wrap="square" rtlCol="0">
              <a:no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 % 25/24</a:t>
              </a:r>
            </a:p>
            <a:p>
              <a:pPr algn="ctr"/>
              <a:r>
                <a:rPr lang="es-PE" sz="800" b="1"/>
                <a:t>-28.1% (valor)</a:t>
              </a:r>
            </a:p>
            <a:p>
              <a:pPr algn="ctr"/>
              <a:r>
                <a:rPr lang="es-PE" sz="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</a:t>
              </a:r>
              <a:r>
                <a:rPr lang="es-PE" sz="800" b="1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-</a:t>
              </a:r>
              <a:r>
                <a:rPr lang="es-PE" sz="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35.9%</a:t>
              </a:r>
              <a:r>
                <a:rPr lang="es-PE" sz="800" b="1"/>
                <a:t>(volumen)</a:t>
              </a:r>
            </a:p>
          </xdr:txBody>
        </xdr:sp>
        <xdr:sp macro="" textlink="">
          <xdr:nvSpPr>
            <xdr:cNvPr id="16" name="Flecha abajo 18">
              <a:extLst>
                <a:ext uri="{FF2B5EF4-FFF2-40B4-BE49-F238E27FC236}">
                  <a16:creationId xmlns:a16="http://schemas.microsoft.com/office/drawing/2014/main" id="{F27F3DEA-424B-4707-9953-ADF84DE2228C}"/>
                </a:ext>
              </a:extLst>
            </xdr:cNvPr>
            <xdr:cNvSpPr/>
          </xdr:nvSpPr>
          <xdr:spPr>
            <a:xfrm>
              <a:off x="5988587" y="7889848"/>
              <a:ext cx="387385" cy="245873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/>
            </a:p>
          </xdr:txBody>
        </xdr:sp>
        <xdr:sp macro="" textlink="">
          <xdr:nvSpPr>
            <xdr:cNvPr id="17" name="Triángulo isósceles 16">
              <a:extLst>
                <a:ext uri="{FF2B5EF4-FFF2-40B4-BE49-F238E27FC236}">
                  <a16:creationId xmlns:a16="http://schemas.microsoft.com/office/drawing/2014/main" id="{7A389C18-139B-43D3-BF05-5BEF684A39DF}"/>
                </a:ext>
              </a:extLst>
            </xdr:cNvPr>
            <xdr:cNvSpPr/>
          </xdr:nvSpPr>
          <xdr:spPr>
            <a:xfrm rot="10800000" flipH="1">
              <a:off x="5726070" y="7507117"/>
              <a:ext cx="94597" cy="97741"/>
            </a:xfrm>
            <a:prstGeom prst="triangle">
              <a:avLst/>
            </a:prstGeom>
            <a:solidFill>
              <a:srgbClr val="C0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1100"/>
            </a:p>
          </xdr:txBody>
        </xdr:sp>
      </xdr:grpSp>
      <xdr:sp macro="" textlink="">
        <xdr:nvSpPr>
          <xdr:cNvPr id="13" name="Triángulo isósceles 12">
            <a:extLst>
              <a:ext uri="{FF2B5EF4-FFF2-40B4-BE49-F238E27FC236}">
                <a16:creationId xmlns:a16="http://schemas.microsoft.com/office/drawing/2014/main" id="{2D94590F-694E-4CF5-A17A-9FBC9E43857C}"/>
              </a:ext>
            </a:extLst>
          </xdr:cNvPr>
          <xdr:cNvSpPr/>
        </xdr:nvSpPr>
        <xdr:spPr>
          <a:xfrm rot="10800000" flipH="1">
            <a:off x="15640921" y="1734932"/>
            <a:ext cx="84665" cy="95249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0.42887</cdr:x>
      <cdr:y>0.71391</cdr:y>
    </cdr:from>
    <cdr:to>
      <cdr:x>0.61231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02EDAEF-4859-443F-9F08-B6F0A06DDCB0}"/>
            </a:ext>
          </a:extLst>
        </cdr:cNvPr>
        <cdr:cNvSpPr txBox="1"/>
      </cdr:nvSpPr>
      <cdr:spPr>
        <a:xfrm xmlns:a="http://schemas.openxmlformats.org/drawingml/2006/main">
          <a:off x="2137832" y="28892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  <cdr:relSizeAnchor xmlns:cdr="http://schemas.openxmlformats.org/drawingml/2006/chartDrawing">
    <cdr:from>
      <cdr:x>0.44798</cdr:x>
      <cdr:y>0.71391</cdr:y>
    </cdr:from>
    <cdr:to>
      <cdr:x>0.63142</cdr:x>
      <cdr:y>1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893A8A57-426F-46D9-8C6E-0724889BA8D5}"/>
            </a:ext>
          </a:extLst>
        </cdr:cNvPr>
        <cdr:cNvSpPr txBox="1"/>
      </cdr:nvSpPr>
      <cdr:spPr>
        <a:xfrm xmlns:a="http://schemas.openxmlformats.org/drawingml/2006/main">
          <a:off x="2233082" y="292099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0.29459</cdr:x>
      <cdr:y>0.45613</cdr:y>
    </cdr:from>
    <cdr:to>
      <cdr:x>0.64135</cdr:x>
      <cdr:y>0.66531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29557" y="1182717"/>
          <a:ext cx="858750" cy="542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E" sz="1100" b="1"/>
            <a:t>2025*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289891</xdr:colOff>
      <xdr:row>4</xdr:row>
      <xdr:rowOff>33131</xdr:rowOff>
    </xdr:from>
    <xdr:to>
      <xdr:col>13</xdr:col>
      <xdr:colOff>415109</xdr:colOff>
      <xdr:row>14</xdr:row>
      <xdr:rowOff>162413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397565</xdr:colOff>
      <xdr:row>20</xdr:row>
      <xdr:rowOff>49696</xdr:rowOff>
    </xdr:from>
    <xdr:to>
      <xdr:col>13</xdr:col>
      <xdr:colOff>522783</xdr:colOff>
      <xdr:row>30</xdr:row>
      <xdr:rowOff>80424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41413</xdr:colOff>
      <xdr:row>40</xdr:row>
      <xdr:rowOff>33131</xdr:rowOff>
    </xdr:from>
    <xdr:to>
      <xdr:col>13</xdr:col>
      <xdr:colOff>147931</xdr:colOff>
      <xdr:row>50</xdr:row>
      <xdr:rowOff>56845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695740</xdr:colOff>
      <xdr:row>58</xdr:row>
      <xdr:rowOff>24848</xdr:rowOff>
    </xdr:from>
    <xdr:to>
      <xdr:col>13</xdr:col>
      <xdr:colOff>744587</xdr:colOff>
      <xdr:row>71</xdr:row>
      <xdr:rowOff>140805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80</xdr:row>
      <xdr:rowOff>0</xdr:rowOff>
    </xdr:from>
    <xdr:to>
      <xdr:col>10</xdr:col>
      <xdr:colOff>561337</xdr:colOff>
      <xdr:row>101</xdr:row>
      <xdr:rowOff>76200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0.7151</cdr:x>
      <cdr:y>0.05871</cdr:y>
    </cdr:from>
    <cdr:to>
      <cdr:x>0.7151</cdr:x>
      <cdr:y>0.92042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0EA7B4A0-261B-49F3-8C72-A67DD4F9ADD9}"/>
            </a:ext>
          </a:extLst>
        </cdr:cNvPr>
        <cdr:cNvCxnSpPr/>
      </cdr:nvCxnSpPr>
      <cdr:spPr>
        <a:xfrm xmlns:a="http://schemas.openxmlformats.org/drawingml/2006/main">
          <a:off x="3430037" y="125751"/>
          <a:ext cx="0" cy="184574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0.72897</cdr:x>
      <cdr:y>0.05561</cdr:y>
    </cdr:from>
    <cdr:to>
      <cdr:x>0.72897</cdr:x>
      <cdr:y>0.96256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FF21F8F8-BECD-4A1D-93DE-152C3872C58A}"/>
            </a:ext>
          </a:extLst>
        </cdr:cNvPr>
        <cdr:cNvCxnSpPr/>
      </cdr:nvCxnSpPr>
      <cdr:spPr>
        <a:xfrm xmlns:a="http://schemas.openxmlformats.org/drawingml/2006/main">
          <a:off x="3496605" y="113181"/>
          <a:ext cx="0" cy="184573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showGridLines="0" topLeftCell="A13" zoomScaleNormal="100" workbookViewId="0">
      <selection activeCell="F36" sqref="F36:G41"/>
    </sheetView>
  </sheetViews>
  <sheetFormatPr baseColWidth="10" defaultColWidth="11.44140625" defaultRowHeight="14.4" x14ac:dyDescent="0.3"/>
  <cols>
    <col min="1" max="1" width="3.5546875" style="73" customWidth="1"/>
    <col min="2" max="2" width="15.5546875" style="73" customWidth="1"/>
    <col min="3" max="3" width="14.33203125" style="73" customWidth="1"/>
    <col min="4" max="4" width="15.88671875" style="73" customWidth="1"/>
    <col min="5" max="5" width="11.88671875" style="73" customWidth="1"/>
    <col min="6" max="6" width="11.44140625" style="73"/>
    <col min="7" max="7" width="10" style="73" customWidth="1"/>
    <col min="8" max="12" width="11.44140625" style="73" customWidth="1"/>
    <col min="13" max="16" width="11.44140625" style="73"/>
    <col min="17" max="17" width="13.5546875" style="73" customWidth="1"/>
    <col min="18" max="18" width="12.6640625" style="73" customWidth="1"/>
    <col min="19" max="16384" width="11.44140625" style="73"/>
  </cols>
  <sheetData>
    <row r="1" spans="1:15" s="55" customFormat="1" ht="31.5" customHeight="1" x14ac:dyDescent="0.3">
      <c r="B1" s="148" t="s">
        <v>67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3" spans="1:15" ht="18" x14ac:dyDescent="0.3">
      <c r="A3" s="74"/>
      <c r="B3" s="75" t="s">
        <v>68</v>
      </c>
      <c r="D3" s="76"/>
    </row>
    <row r="4" spans="1:15" x14ac:dyDescent="0.3">
      <c r="D4" s="76"/>
    </row>
    <row r="5" spans="1:15" x14ac:dyDescent="0.3">
      <c r="D5" s="76"/>
    </row>
    <row r="6" spans="1:15" ht="18.75" customHeight="1" x14ac:dyDescent="0.3">
      <c r="B6" s="97" t="s">
        <v>0</v>
      </c>
      <c r="C6" s="97" t="s">
        <v>1</v>
      </c>
      <c r="D6" s="98"/>
      <c r="E6" s="14" t="s">
        <v>59</v>
      </c>
    </row>
    <row r="7" spans="1:15" ht="18.75" customHeight="1" x14ac:dyDescent="0.3">
      <c r="B7" s="6">
        <v>2013</v>
      </c>
      <c r="C7" s="99">
        <v>3839.8457000000003</v>
      </c>
      <c r="D7" s="100">
        <f t="shared" ref="D7:D14" si="0">C7</f>
        <v>3839.8457000000003</v>
      </c>
      <c r="E7" s="97"/>
    </row>
    <row r="8" spans="1:15" ht="18.75" customHeight="1" x14ac:dyDescent="0.3">
      <c r="B8" s="6">
        <v>2014</v>
      </c>
      <c r="C8" s="101">
        <v>4610.442344</v>
      </c>
      <c r="D8" s="100">
        <f t="shared" si="0"/>
        <v>4610.442344</v>
      </c>
      <c r="E8" s="102"/>
    </row>
    <row r="9" spans="1:15" x14ac:dyDescent="0.3">
      <c r="B9" s="6">
        <v>2015</v>
      </c>
      <c r="C9" s="101">
        <v>3250.1912399999997</v>
      </c>
      <c r="D9" s="100">
        <f t="shared" si="0"/>
        <v>3250.1912399999997</v>
      </c>
      <c r="E9" s="102"/>
      <c r="F9" s="70"/>
      <c r="G9" s="71"/>
    </row>
    <row r="10" spans="1:15" x14ac:dyDescent="0.3">
      <c r="B10" s="6">
        <v>2016</v>
      </c>
      <c r="C10" s="101">
        <v>2949.66048</v>
      </c>
      <c r="D10" s="100">
        <f t="shared" si="0"/>
        <v>2949.66048</v>
      </c>
      <c r="E10" s="102"/>
      <c r="F10" s="70"/>
      <c r="G10" s="71"/>
    </row>
    <row r="11" spans="1:15" ht="13.5" customHeight="1" x14ac:dyDescent="0.3">
      <c r="B11" s="6">
        <v>2017</v>
      </c>
      <c r="C11" s="101">
        <v>3041.8654710000001</v>
      </c>
      <c r="D11" s="100">
        <f t="shared" si="0"/>
        <v>3041.8654710000001</v>
      </c>
      <c r="E11" s="102"/>
      <c r="F11" s="70"/>
      <c r="G11" s="71"/>
    </row>
    <row r="12" spans="1:15" x14ac:dyDescent="0.3">
      <c r="B12" s="6">
        <v>2018</v>
      </c>
      <c r="C12" s="101">
        <v>2164.4740300000003</v>
      </c>
      <c r="D12" s="100">
        <f t="shared" si="0"/>
        <v>2164.4740300000003</v>
      </c>
      <c r="E12" s="102"/>
      <c r="F12" s="70"/>
      <c r="G12" s="71"/>
    </row>
    <row r="13" spans="1:15" x14ac:dyDescent="0.3">
      <c r="B13" s="6">
        <v>2019</v>
      </c>
      <c r="C13" s="101">
        <v>3195.638840000001</v>
      </c>
      <c r="D13" s="100">
        <f t="shared" si="0"/>
        <v>3195.638840000001</v>
      </c>
      <c r="E13" s="174">
        <f>+C13/C12-1</f>
        <v>0.47640433459023779</v>
      </c>
      <c r="F13" s="72"/>
      <c r="G13" s="71"/>
      <c r="I13" s="77"/>
      <c r="N13" s="72"/>
      <c r="O13" s="71"/>
    </row>
    <row r="14" spans="1:15" x14ac:dyDescent="0.3">
      <c r="B14" s="6">
        <v>2020</v>
      </c>
      <c r="C14" s="104">
        <v>3098.8225799999991</v>
      </c>
      <c r="D14" s="100">
        <f t="shared" si="0"/>
        <v>3098.8225799999991</v>
      </c>
      <c r="E14" s="174">
        <f t="shared" ref="E14:E19" si="1">+C14/C13-1</f>
        <v>-3.0296371037974335E-2</v>
      </c>
      <c r="F14" s="72"/>
      <c r="G14" s="71"/>
      <c r="N14" s="72"/>
      <c r="O14" s="71"/>
    </row>
    <row r="15" spans="1:15" ht="16.95" customHeight="1" x14ac:dyDescent="0.3">
      <c r="B15" s="6">
        <v>2021</v>
      </c>
      <c r="C15" s="105">
        <v>3463.2715200000002</v>
      </c>
      <c r="D15" s="106">
        <f t="shared" ref="D15:D19" si="2">C15</f>
        <v>3463.2715200000002</v>
      </c>
      <c r="E15" s="174">
        <f t="shared" si="1"/>
        <v>0.11760884354986256</v>
      </c>
      <c r="F15" s="72"/>
      <c r="G15" s="71"/>
      <c r="N15" s="72"/>
      <c r="O15" s="71"/>
    </row>
    <row r="16" spans="1:15" ht="16.95" customHeight="1" x14ac:dyDescent="0.3">
      <c r="B16" s="6">
        <v>2022</v>
      </c>
      <c r="C16" s="105">
        <v>3145.5438399999921</v>
      </c>
      <c r="D16" s="100">
        <f t="shared" si="2"/>
        <v>3145.5438399999921</v>
      </c>
      <c r="E16" s="174">
        <f t="shared" si="1"/>
        <v>-9.1742064739991358E-2</v>
      </c>
      <c r="F16" s="72"/>
      <c r="G16" s="71"/>
      <c r="N16" s="72"/>
      <c r="O16" s="71"/>
    </row>
    <row r="17" spans="2:15" x14ac:dyDescent="0.3">
      <c r="B17" s="6">
        <v>2023</v>
      </c>
      <c r="C17" s="107">
        <v>2790.6531352618172</v>
      </c>
      <c r="D17" s="100">
        <f t="shared" si="2"/>
        <v>2790.6531352618172</v>
      </c>
      <c r="E17" s="174">
        <f t="shared" si="1"/>
        <v>-0.11282332174972187</v>
      </c>
      <c r="F17" s="72"/>
      <c r="G17" s="71"/>
      <c r="N17" s="72"/>
      <c r="O17" s="71"/>
    </row>
    <row r="18" spans="2:15" x14ac:dyDescent="0.3">
      <c r="B18" s="6">
        <v>2024</v>
      </c>
      <c r="C18" s="107">
        <v>2806.0837499999998</v>
      </c>
      <c r="D18" s="100">
        <f t="shared" si="2"/>
        <v>2806.0837499999998</v>
      </c>
      <c r="E18" s="174">
        <f t="shared" si="1"/>
        <v>5.5293918628604999E-3</v>
      </c>
      <c r="F18" s="72"/>
      <c r="G18" s="71"/>
      <c r="N18" s="72"/>
      <c r="O18" s="71"/>
    </row>
    <row r="19" spans="2:15" x14ac:dyDescent="0.3">
      <c r="B19" s="6" t="s">
        <v>86</v>
      </c>
      <c r="C19" s="108">
        <v>2358.1983368271722</v>
      </c>
      <c r="D19" s="100">
        <f t="shared" si="2"/>
        <v>2358.1983368271722</v>
      </c>
      <c r="E19" s="174">
        <f t="shared" si="1"/>
        <v>-0.15961227571088266</v>
      </c>
    </row>
    <row r="20" spans="2:15" x14ac:dyDescent="0.3">
      <c r="B20" s="204"/>
      <c r="C20" s="201"/>
      <c r="D20" s="206"/>
      <c r="E20" s="205"/>
    </row>
    <row r="25" spans="2:15" ht="18" x14ac:dyDescent="0.3">
      <c r="B25" s="218" t="s">
        <v>3</v>
      </c>
      <c r="C25" s="218"/>
      <c r="D25" s="218"/>
      <c r="E25" s="78"/>
    </row>
    <row r="26" spans="2:15" x14ac:dyDescent="0.3">
      <c r="C26" s="69" t="s">
        <v>87</v>
      </c>
      <c r="D26" s="76"/>
      <c r="E26" s="78"/>
      <c r="F26" s="79"/>
      <c r="G26" s="79"/>
      <c r="H26" s="79"/>
      <c r="I26" s="79"/>
      <c r="J26" s="79"/>
      <c r="K26" s="79"/>
      <c r="L26" s="79"/>
      <c r="M26" s="79"/>
      <c r="N26" s="79"/>
    </row>
    <row r="27" spans="2:15" x14ac:dyDescent="0.3">
      <c r="B27" s="157" t="s">
        <v>62</v>
      </c>
      <c r="C27" s="150" t="s">
        <v>1</v>
      </c>
      <c r="D27" s="150" t="s">
        <v>4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2:15" x14ac:dyDescent="0.3">
      <c r="B28" s="158" t="s">
        <v>5</v>
      </c>
      <c r="C28" s="159">
        <v>443.62928799999997</v>
      </c>
      <c r="D28" s="151">
        <f>C28/$C$30</f>
        <v>0.18812212741905285</v>
      </c>
      <c r="F28" s="79"/>
      <c r="G28" s="79"/>
      <c r="H28" s="79"/>
      <c r="I28" s="79"/>
      <c r="J28" s="79"/>
      <c r="K28" s="79"/>
      <c r="L28" s="79"/>
      <c r="M28" s="79"/>
      <c r="N28" s="79"/>
    </row>
    <row r="29" spans="2:15" x14ac:dyDescent="0.3">
      <c r="B29" s="158" t="s">
        <v>6</v>
      </c>
      <c r="C29" s="159">
        <v>1914.569048827173</v>
      </c>
      <c r="D29" s="151">
        <f>C29/$C$30</f>
        <v>0.81187787258094712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2:15" x14ac:dyDescent="0.3">
      <c r="B30" s="157" t="s">
        <v>7</v>
      </c>
      <c r="C30" s="182">
        <f>SUM(C28:C29)</f>
        <v>2358.1983368271731</v>
      </c>
      <c r="D30" s="183">
        <f>C30/C30</f>
        <v>1</v>
      </c>
      <c r="F30" s="79"/>
      <c r="G30" s="79"/>
      <c r="H30" s="79"/>
      <c r="I30" s="79"/>
      <c r="J30" s="79"/>
      <c r="K30" s="79"/>
      <c r="L30" s="79"/>
      <c r="M30" s="79"/>
      <c r="N30" s="79"/>
    </row>
    <row r="31" spans="2:15" x14ac:dyDescent="0.3">
      <c r="C31" s="80"/>
      <c r="D31" s="76"/>
      <c r="F31" s="79"/>
      <c r="G31" s="79"/>
      <c r="H31" s="79"/>
      <c r="I31" s="79"/>
      <c r="J31" s="79"/>
      <c r="K31" s="79"/>
      <c r="L31" s="79"/>
      <c r="M31" s="79"/>
      <c r="N31" s="79"/>
    </row>
    <row r="32" spans="2:15" x14ac:dyDescent="0.3">
      <c r="C32" s="81"/>
      <c r="D32" s="76"/>
    </row>
    <row r="33" spans="2:7" x14ac:dyDescent="0.3">
      <c r="B33" s="82"/>
      <c r="C33" s="83"/>
      <c r="D33" s="76"/>
    </row>
    <row r="34" spans="2:7" x14ac:dyDescent="0.3">
      <c r="B34" s="219" t="s">
        <v>49</v>
      </c>
      <c r="C34" s="219"/>
      <c r="D34" s="219"/>
      <c r="E34" s="76"/>
      <c r="F34" s="76"/>
    </row>
    <row r="35" spans="2:7" x14ac:dyDescent="0.3">
      <c r="B35" s="155"/>
      <c r="C35" s="156" t="s">
        <v>88</v>
      </c>
      <c r="D35" s="76"/>
      <c r="E35" s="76"/>
      <c r="F35" s="76"/>
    </row>
    <row r="36" spans="2:7" x14ac:dyDescent="0.3">
      <c r="B36" s="84" t="s">
        <v>8</v>
      </c>
      <c r="C36" s="149" t="s">
        <v>1</v>
      </c>
      <c r="D36" s="150" t="s">
        <v>50</v>
      </c>
      <c r="F36" s="166" t="s">
        <v>63</v>
      </c>
      <c r="G36" s="166" t="s">
        <v>55</v>
      </c>
    </row>
    <row r="37" spans="2:7" x14ac:dyDescent="0.3">
      <c r="B37" s="154" t="s">
        <v>89</v>
      </c>
      <c r="C37" s="108">
        <v>1423.89</v>
      </c>
      <c r="D37" s="103">
        <f>+C37/$C$44</f>
        <v>0.60380417446810963</v>
      </c>
      <c r="F37" s="167" t="str">
        <f>+PROPER(B37)</f>
        <v>San Martin</v>
      </c>
      <c r="G37" s="170">
        <f>+D37</f>
        <v>0.60380417446810963</v>
      </c>
    </row>
    <row r="38" spans="2:7" x14ac:dyDescent="0.3">
      <c r="B38" s="154" t="s">
        <v>65</v>
      </c>
      <c r="C38" s="108">
        <v>600.16776000000004</v>
      </c>
      <c r="D38" s="103">
        <f t="shared" ref="D38:D43" si="3">+C38/$C$44</f>
        <v>0.25450266443979136</v>
      </c>
      <c r="F38" s="167" t="str">
        <f t="shared" ref="F38:F39" si="4">+PROPER(B38)</f>
        <v>Piura</v>
      </c>
      <c r="G38" s="170">
        <f t="shared" ref="G38:G39" si="5">+D38</f>
        <v>0.25450266443979136</v>
      </c>
    </row>
    <row r="39" spans="2:7" x14ac:dyDescent="0.3">
      <c r="B39" s="154" t="s">
        <v>71</v>
      </c>
      <c r="C39" s="108">
        <v>287.47900000000033</v>
      </c>
      <c r="D39" s="103">
        <f t="shared" si="3"/>
        <v>0.12190620081039819</v>
      </c>
      <c r="F39" s="167" t="str">
        <f t="shared" si="4"/>
        <v>Amazonas</v>
      </c>
      <c r="G39" s="170">
        <f t="shared" si="5"/>
        <v>0.12190620081039819</v>
      </c>
    </row>
    <row r="40" spans="2:7" x14ac:dyDescent="0.3">
      <c r="B40" s="154" t="s">
        <v>72</v>
      </c>
      <c r="C40" s="108">
        <v>41.563371313388153</v>
      </c>
      <c r="D40" s="103">
        <f t="shared" si="3"/>
        <v>1.7625053272367838E-2</v>
      </c>
      <c r="F40" s="167" t="s">
        <v>15</v>
      </c>
      <c r="G40" s="170">
        <f>100%-SUM(G37:G39)</f>
        <v>1.9786960281700905E-2</v>
      </c>
    </row>
    <row r="41" spans="2:7" x14ac:dyDescent="0.3">
      <c r="B41" s="154" t="s">
        <v>73</v>
      </c>
      <c r="C41" s="108">
        <v>4.0502055137844604</v>
      </c>
      <c r="D41" s="103">
        <f t="shared" si="3"/>
        <v>1.717499944993512E-3</v>
      </c>
      <c r="F41" s="168" t="s">
        <v>64</v>
      </c>
      <c r="G41" s="169">
        <f>SUM(G37:G40)</f>
        <v>1</v>
      </c>
    </row>
    <row r="42" spans="2:7" x14ac:dyDescent="0.3">
      <c r="B42" s="154" t="s">
        <v>83</v>
      </c>
      <c r="C42" s="108">
        <v>0.95299999999999996</v>
      </c>
      <c r="D42" s="103">
        <f t="shared" si="3"/>
        <v>4.0412207282030803E-4</v>
      </c>
    </row>
    <row r="43" spans="2:7" x14ac:dyDescent="0.3">
      <c r="B43" s="154" t="s">
        <v>90</v>
      </c>
      <c r="C43" s="108">
        <v>9.5000000000000015E-2</v>
      </c>
      <c r="D43" s="103">
        <f t="shared" si="3"/>
        <v>4.0284991519338167E-5</v>
      </c>
    </row>
    <row r="44" spans="2:7" x14ac:dyDescent="0.3">
      <c r="B44" s="84" t="s">
        <v>7</v>
      </c>
      <c r="C44" s="152">
        <f>SUM(C37:C43)</f>
        <v>2358.1983368271726</v>
      </c>
      <c r="D44" s="153">
        <f>SUM(D37:D43)</f>
        <v>1</v>
      </c>
    </row>
    <row r="46" spans="2:7" x14ac:dyDescent="0.3">
      <c r="D46" s="178"/>
      <c r="E46" s="179"/>
    </row>
    <row r="47" spans="2:7" x14ac:dyDescent="0.3">
      <c r="D47" s="178"/>
      <c r="E47" s="179"/>
    </row>
    <row r="49" spans="2:4" ht="27.6" x14ac:dyDescent="0.3">
      <c r="B49" s="45" t="s">
        <v>80</v>
      </c>
      <c r="C49" s="196">
        <v>105323.97728089758</v>
      </c>
    </row>
    <row r="50" spans="2:4" x14ac:dyDescent="0.3">
      <c r="C50" s="72"/>
      <c r="D50" s="177"/>
    </row>
    <row r="51" spans="2:4" x14ac:dyDescent="0.3">
      <c r="B51" s="73" t="s">
        <v>81</v>
      </c>
      <c r="C51" s="195">
        <f>+$C$19/C49</f>
        <v>2.2389947642576107E-2</v>
      </c>
      <c r="D51" s="177"/>
    </row>
    <row r="52" spans="2:4" x14ac:dyDescent="0.3">
      <c r="C52" s="72"/>
      <c r="D52" s="177"/>
    </row>
    <row r="53" spans="2:4" x14ac:dyDescent="0.3">
      <c r="B53" s="190"/>
      <c r="C53" s="72"/>
      <c r="D53" s="177"/>
    </row>
    <row r="54" spans="2:4" x14ac:dyDescent="0.3">
      <c r="B54" s="190"/>
      <c r="C54" s="72"/>
      <c r="D54" s="177"/>
    </row>
    <row r="55" spans="2:4" x14ac:dyDescent="0.3">
      <c r="B55" s="190"/>
      <c r="C55" s="72"/>
      <c r="D55" s="177"/>
    </row>
    <row r="56" spans="2:4" x14ac:dyDescent="0.3">
      <c r="B56" s="190"/>
      <c r="C56" s="72"/>
      <c r="D56" s="177"/>
    </row>
    <row r="57" spans="2:4" x14ac:dyDescent="0.3">
      <c r="B57" s="190"/>
      <c r="C57" s="72"/>
      <c r="D57" s="177"/>
    </row>
    <row r="58" spans="2:4" x14ac:dyDescent="0.3">
      <c r="B58" s="190"/>
      <c r="C58" s="72"/>
      <c r="D58" s="177"/>
    </row>
    <row r="59" spans="2:4" x14ac:dyDescent="0.3">
      <c r="B59" s="190"/>
      <c r="C59" s="72"/>
      <c r="D59" s="177"/>
    </row>
    <row r="60" spans="2:4" x14ac:dyDescent="0.3">
      <c r="B60" s="190"/>
      <c r="C60" s="72"/>
      <c r="D60" s="177"/>
    </row>
    <row r="61" spans="2:4" x14ac:dyDescent="0.3">
      <c r="B61" s="190"/>
      <c r="C61" s="72"/>
    </row>
    <row r="62" spans="2:4" x14ac:dyDescent="0.3">
      <c r="B62" s="190"/>
      <c r="C62" s="72"/>
    </row>
    <row r="63" spans="2:4" x14ac:dyDescent="0.3">
      <c r="B63" s="190"/>
      <c r="C63" s="72"/>
    </row>
    <row r="64" spans="2:4" x14ac:dyDescent="0.3">
      <c r="B64" s="190"/>
      <c r="C64" s="72"/>
    </row>
  </sheetData>
  <mergeCells count="2">
    <mergeCell ref="B25:D25"/>
    <mergeCell ref="B34:D34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77"/>
  <sheetViews>
    <sheetView showGridLines="0" topLeftCell="A13" zoomScaleNormal="100" workbookViewId="0">
      <selection activeCell="B16" sqref="B16:D17"/>
    </sheetView>
  </sheetViews>
  <sheetFormatPr baseColWidth="10" defaultColWidth="11.44140625" defaultRowHeight="14.4" x14ac:dyDescent="0.3"/>
  <cols>
    <col min="1" max="1" width="2.33203125" style="73" customWidth="1"/>
    <col min="2" max="2" width="12.44140625" style="73" customWidth="1"/>
    <col min="3" max="3" width="9.5546875" style="73" customWidth="1"/>
    <col min="4" max="4" width="7.33203125" style="76" customWidth="1"/>
    <col min="5" max="5" width="15.6640625" style="73" customWidth="1"/>
    <col min="6" max="6" width="17.109375" style="73" customWidth="1"/>
    <col min="7" max="7" width="16" style="73" customWidth="1"/>
    <col min="8" max="12" width="11.44140625" style="73"/>
    <col min="13" max="13" width="13.33203125" style="73" customWidth="1"/>
    <col min="14" max="16384" width="11.44140625" style="73"/>
  </cols>
  <sheetData>
    <row r="2" spans="2:4" ht="21" x14ac:dyDescent="0.3">
      <c r="B2" s="85" t="s">
        <v>78</v>
      </c>
      <c r="D2" s="95"/>
    </row>
    <row r="4" spans="2:4" ht="18.75" customHeight="1" x14ac:dyDescent="0.3">
      <c r="B4" s="109" t="s">
        <v>0</v>
      </c>
      <c r="C4" s="109" t="s">
        <v>1</v>
      </c>
      <c r="D4" s="14" t="s">
        <v>59</v>
      </c>
    </row>
    <row r="5" spans="2:4" ht="18.75" customHeight="1" x14ac:dyDescent="0.3">
      <c r="B5" s="109">
        <v>2013</v>
      </c>
      <c r="C5" s="110">
        <v>0</v>
      </c>
      <c r="D5" s="109"/>
    </row>
    <row r="6" spans="2:4" x14ac:dyDescent="0.3">
      <c r="B6" s="6">
        <v>2014</v>
      </c>
      <c r="C6" s="110">
        <v>0.26100000000000001</v>
      </c>
      <c r="D6" s="111"/>
    </row>
    <row r="7" spans="2:4" x14ac:dyDescent="0.3">
      <c r="B7" s="6">
        <v>2015</v>
      </c>
      <c r="C7" s="110">
        <v>141.35</v>
      </c>
      <c r="D7" s="111"/>
    </row>
    <row r="8" spans="2:4" x14ac:dyDescent="0.3">
      <c r="B8" s="6">
        <v>2016</v>
      </c>
      <c r="C8" s="110">
        <v>0</v>
      </c>
      <c r="D8" s="111"/>
    </row>
    <row r="9" spans="2:4" x14ac:dyDescent="0.3">
      <c r="B9" s="6">
        <v>2017</v>
      </c>
      <c r="C9" s="110">
        <v>0</v>
      </c>
      <c r="D9" s="111"/>
    </row>
    <row r="10" spans="2:4" x14ac:dyDescent="0.3">
      <c r="B10" s="6">
        <v>2018</v>
      </c>
      <c r="C10" s="110">
        <v>0</v>
      </c>
      <c r="D10" s="111"/>
    </row>
    <row r="11" spans="2:4" x14ac:dyDescent="0.3">
      <c r="B11" s="6">
        <v>2019</v>
      </c>
      <c r="C11" s="172">
        <v>859.50639954999997</v>
      </c>
      <c r="D11" s="174" t="str">
        <f>+IFERROR(C11/C10-1,"-")</f>
        <v>-</v>
      </c>
    </row>
    <row r="12" spans="2:4" x14ac:dyDescent="0.3">
      <c r="B12" s="6">
        <v>2020</v>
      </c>
      <c r="C12" s="172">
        <v>334.10415</v>
      </c>
      <c r="D12" s="174">
        <f t="shared" ref="D12:D17" si="0">+IFERROR(C12/C11-1,"-")</f>
        <v>-0.61128369704411467</v>
      </c>
    </row>
    <row r="13" spans="2:4" x14ac:dyDescent="0.3">
      <c r="B13" s="64">
        <v>2021</v>
      </c>
      <c r="C13" s="112">
        <v>309.66247000000004</v>
      </c>
      <c r="D13" s="174">
        <f t="shared" si="0"/>
        <v>-7.3155870706783976E-2</v>
      </c>
    </row>
    <row r="14" spans="2:4" x14ac:dyDescent="0.3">
      <c r="B14" s="6">
        <v>2022</v>
      </c>
      <c r="C14" s="173">
        <v>306.99074999999999</v>
      </c>
      <c r="D14" s="174">
        <f t="shared" si="0"/>
        <v>-8.6278456669290904E-3</v>
      </c>
    </row>
    <row r="15" spans="2:4" x14ac:dyDescent="0.3">
      <c r="B15" s="6">
        <v>2023</v>
      </c>
      <c r="C15" s="173">
        <v>347.43330606060607</v>
      </c>
      <c r="D15" s="174">
        <f t="shared" si="0"/>
        <v>0.13173867962017116</v>
      </c>
    </row>
    <row r="16" spans="2:4" x14ac:dyDescent="0.3">
      <c r="B16" s="6">
        <f>+COSECHA!B18</f>
        <v>2024</v>
      </c>
      <c r="C16" s="173">
        <v>288.64336729999991</v>
      </c>
      <c r="D16" s="174">
        <f t="shared" si="0"/>
        <v>-0.16921215593058569</v>
      </c>
    </row>
    <row r="17" spans="2:15" x14ac:dyDescent="0.3">
      <c r="B17" s="210" t="str">
        <f>+COSECHA!B19</f>
        <v>2025*</v>
      </c>
      <c r="C17" s="214">
        <v>147.54903599999997</v>
      </c>
      <c r="D17" s="174">
        <f t="shared" si="0"/>
        <v>-0.48881889308530102</v>
      </c>
    </row>
    <row r="18" spans="2:15" x14ac:dyDescent="0.3">
      <c r="B18" s="215"/>
      <c r="C18" s="216"/>
      <c r="D18" s="217"/>
    </row>
    <row r="19" spans="2:15" x14ac:dyDescent="0.3">
      <c r="C19" s="69"/>
    </row>
    <row r="20" spans="2:15" x14ac:dyDescent="0.3">
      <c r="B20" s="87"/>
      <c r="C20" s="72"/>
      <c r="D20" s="160"/>
    </row>
    <row r="21" spans="2:15" x14ac:dyDescent="0.3">
      <c r="B21" s="87"/>
      <c r="C21" s="72"/>
      <c r="D21" s="160"/>
    </row>
    <row r="22" spans="2:15" ht="18" x14ac:dyDescent="0.3">
      <c r="B22" s="171" t="s">
        <v>57</v>
      </c>
      <c r="C22" s="123"/>
      <c r="D22" s="124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spans="2:15" x14ac:dyDescent="0.3">
      <c r="B23" s="87"/>
      <c r="C23" s="88"/>
      <c r="D23" s="89"/>
    </row>
    <row r="24" spans="2:15" x14ac:dyDescent="0.3">
      <c r="B24" s="163" t="s">
        <v>51</v>
      </c>
      <c r="C24" s="113"/>
      <c r="D24" s="113"/>
      <c r="E24" s="113"/>
      <c r="F24" s="163" t="s">
        <v>52</v>
      </c>
      <c r="G24" s="113"/>
      <c r="J24" s="113"/>
      <c r="L24" s="163" t="s">
        <v>53</v>
      </c>
      <c r="M24" s="113"/>
      <c r="N24" s="97">
        <f>+COUNTIF(L26,"*")</f>
        <v>1</v>
      </c>
    </row>
    <row r="25" spans="2:15" x14ac:dyDescent="0.3">
      <c r="D25" s="73"/>
      <c r="E25" s="113"/>
      <c r="F25" s="114" t="s">
        <v>56</v>
      </c>
      <c r="G25" s="118">
        <f>+SUM(G26:G29)</f>
        <v>288.64336729999997</v>
      </c>
      <c r="H25" s="117" t="s">
        <v>55</v>
      </c>
      <c r="L25" s="117" t="s">
        <v>58</v>
      </c>
      <c r="M25" s="118">
        <f>+SUM(M26:M35)</f>
        <v>288.64336729999997</v>
      </c>
      <c r="N25" s="117" t="s">
        <v>55</v>
      </c>
    </row>
    <row r="26" spans="2:15" x14ac:dyDescent="0.3">
      <c r="B26" s="84" t="s">
        <v>54</v>
      </c>
      <c r="C26" s="149">
        <f>+SUM(C27)</f>
        <v>288.64336729999997</v>
      </c>
      <c r="D26" s="150" t="s">
        <v>55</v>
      </c>
      <c r="E26" s="91"/>
      <c r="F26" s="115" t="s">
        <v>74</v>
      </c>
      <c r="G26" s="119">
        <v>228.94306729999997</v>
      </c>
      <c r="H26" s="116">
        <f>+G26/$G$25</f>
        <v>0.79316933363671993</v>
      </c>
      <c r="L26" s="192" t="s">
        <v>77</v>
      </c>
      <c r="M26" s="193">
        <v>288.64336729999997</v>
      </c>
      <c r="N26" s="194">
        <f>+M26/$M$25</f>
        <v>1</v>
      </c>
    </row>
    <row r="27" spans="2:15" x14ac:dyDescent="0.3">
      <c r="B27" s="154" t="s">
        <v>65</v>
      </c>
      <c r="C27" s="108">
        <v>288.64336729999997</v>
      </c>
      <c r="D27" s="103">
        <f>+C27/$C$26</f>
        <v>1</v>
      </c>
      <c r="E27" s="92"/>
      <c r="F27" s="115" t="s">
        <v>75</v>
      </c>
      <c r="G27" s="119">
        <v>36.209999999999994</v>
      </c>
      <c r="H27" s="116">
        <f t="shared" ref="H27:H29" si="1">+G27/$G$25</f>
        <v>0.12544892452825815</v>
      </c>
      <c r="L27" s="72"/>
      <c r="M27" s="72"/>
      <c r="N27" s="72"/>
    </row>
    <row r="28" spans="2:15" x14ac:dyDescent="0.3">
      <c r="B28" s="113"/>
      <c r="C28" s="201"/>
      <c r="D28" s="202"/>
      <c r="E28" s="92"/>
      <c r="F28" s="115" t="s">
        <v>84</v>
      </c>
      <c r="G28" s="119">
        <v>13.840000000000002</v>
      </c>
      <c r="H28" s="116">
        <f t="shared" si="1"/>
        <v>4.7948442846481455E-2</v>
      </c>
      <c r="L28" s="72"/>
      <c r="M28" s="72"/>
      <c r="N28" s="72"/>
    </row>
    <row r="29" spans="2:15" x14ac:dyDescent="0.3">
      <c r="B29" s="161"/>
      <c r="C29" s="161"/>
      <c r="D29" s="161"/>
      <c r="E29" s="92"/>
      <c r="F29" s="120" t="s">
        <v>76</v>
      </c>
      <c r="G29" s="121">
        <v>9.6503000000000014</v>
      </c>
      <c r="H29" s="122">
        <f t="shared" si="1"/>
        <v>3.3433298988540458E-2</v>
      </c>
      <c r="L29" s="72"/>
      <c r="M29" s="72"/>
      <c r="N29" s="72"/>
    </row>
    <row r="30" spans="2:15" x14ac:dyDescent="0.3">
      <c r="B30" s="161"/>
      <c r="C30" s="161"/>
      <c r="D30" s="161"/>
      <c r="E30" s="92"/>
      <c r="F30" s="92"/>
      <c r="G30" s="92"/>
      <c r="H30" s="92"/>
      <c r="L30" s="72"/>
      <c r="M30" s="72"/>
      <c r="N30" s="72"/>
    </row>
    <row r="31" spans="2:15" x14ac:dyDescent="0.3">
      <c r="B31" s="161"/>
      <c r="C31" s="161"/>
      <c r="D31" s="161"/>
      <c r="E31" s="92"/>
      <c r="F31" s="92"/>
      <c r="G31" s="92"/>
      <c r="H31" s="92"/>
      <c r="L31" s="72"/>
      <c r="M31" s="72"/>
      <c r="N31" s="72"/>
    </row>
    <row r="32" spans="2:15" x14ac:dyDescent="0.3">
      <c r="B32" s="161"/>
      <c r="C32" s="161"/>
      <c r="D32" s="161"/>
      <c r="E32" s="92"/>
      <c r="F32" s="92"/>
      <c r="G32" s="92"/>
      <c r="H32" s="92"/>
      <c r="L32" s="72"/>
      <c r="M32" s="72"/>
      <c r="N32" s="72"/>
    </row>
    <row r="33" spans="2:14" x14ac:dyDescent="0.3">
      <c r="B33" s="87"/>
      <c r="C33" s="72"/>
      <c r="D33" s="161"/>
      <c r="E33" s="92"/>
      <c r="F33" s="92"/>
      <c r="G33" s="92"/>
      <c r="H33" s="92"/>
      <c r="L33" s="72"/>
      <c r="M33" s="72"/>
      <c r="N33" s="72"/>
    </row>
    <row r="34" spans="2:14" x14ac:dyDescent="0.3">
      <c r="B34" s="87"/>
      <c r="C34" s="72"/>
      <c r="D34" s="161"/>
      <c r="E34" s="92"/>
      <c r="F34" s="92"/>
      <c r="G34" s="92"/>
      <c r="H34" s="92"/>
      <c r="L34" s="72"/>
      <c r="M34" s="72"/>
      <c r="N34" s="72"/>
    </row>
    <row r="35" spans="2:14" x14ac:dyDescent="0.3">
      <c r="B35" s="87"/>
      <c r="C35" s="72"/>
      <c r="D35" s="161"/>
      <c r="E35" s="92"/>
      <c r="F35" s="92"/>
      <c r="G35" s="92"/>
      <c r="H35" s="92"/>
      <c r="L35" s="72"/>
      <c r="M35" s="72"/>
      <c r="N35" s="72"/>
    </row>
    <row r="36" spans="2:14" x14ac:dyDescent="0.3">
      <c r="B36" s="87"/>
      <c r="C36" s="72"/>
      <c r="D36" s="161"/>
      <c r="E36" s="92"/>
      <c r="F36" s="92"/>
      <c r="G36" s="92"/>
      <c r="H36" s="92"/>
      <c r="K36" s="115"/>
      <c r="L36" s="72"/>
      <c r="M36" s="126"/>
    </row>
    <row r="37" spans="2:14" x14ac:dyDescent="0.3">
      <c r="B37" s="87"/>
      <c r="C37" s="72"/>
      <c r="D37" s="161"/>
      <c r="E37" s="92"/>
      <c r="F37" s="92"/>
      <c r="G37" s="92"/>
      <c r="H37" s="92"/>
      <c r="K37" s="115"/>
      <c r="L37" s="72"/>
      <c r="M37" s="126"/>
    </row>
    <row r="38" spans="2:14" x14ac:dyDescent="0.3">
      <c r="B38" s="119"/>
      <c r="C38" s="119"/>
      <c r="D38" s="119"/>
      <c r="E38" s="92"/>
      <c r="F38" s="92"/>
      <c r="G38" s="92"/>
      <c r="H38" s="92"/>
      <c r="K38" s="115"/>
      <c r="L38" s="72"/>
      <c r="M38" s="126"/>
    </row>
    <row r="39" spans="2:14" x14ac:dyDescent="0.3">
      <c r="B39" s="119"/>
      <c r="C39" s="119"/>
      <c r="D39" s="119"/>
      <c r="E39" s="92"/>
      <c r="F39" s="92"/>
      <c r="G39" s="92"/>
      <c r="H39" s="92"/>
      <c r="K39" s="115"/>
      <c r="L39" s="72"/>
      <c r="M39" s="126"/>
    </row>
    <row r="40" spans="2:14" x14ac:dyDescent="0.3">
      <c r="B40" s="72"/>
      <c r="C40" s="175"/>
      <c r="D40" s="119"/>
      <c r="E40" s="92"/>
      <c r="F40" s="92"/>
      <c r="G40" s="92"/>
      <c r="H40" s="92"/>
      <c r="K40" s="115"/>
      <c r="L40" s="72"/>
      <c r="M40" s="126"/>
    </row>
    <row r="41" spans="2:14" x14ac:dyDescent="0.3">
      <c r="B41" s="72"/>
      <c r="C41" s="175"/>
      <c r="D41" s="119"/>
      <c r="E41" s="92"/>
      <c r="F41" s="115"/>
      <c r="G41" s="119"/>
      <c r="H41" s="116"/>
      <c r="K41" s="115"/>
      <c r="L41" s="72"/>
      <c r="M41" s="126"/>
    </row>
    <row r="42" spans="2:14" x14ac:dyDescent="0.3">
      <c r="B42" s="72"/>
      <c r="C42" s="175"/>
      <c r="D42" s="119"/>
      <c r="E42" s="92"/>
      <c r="F42" s="115"/>
      <c r="G42" s="119"/>
      <c r="H42" s="116"/>
    </row>
    <row r="43" spans="2:14" x14ac:dyDescent="0.3">
      <c r="B43" s="72"/>
      <c r="C43" s="175"/>
      <c r="D43" s="119"/>
      <c r="E43" s="92"/>
      <c r="F43" s="115"/>
      <c r="G43" s="119"/>
      <c r="H43" s="116"/>
    </row>
    <row r="44" spans="2:14" x14ac:dyDescent="0.3">
      <c r="B44" s="72"/>
      <c r="C44" s="175"/>
      <c r="D44" s="119"/>
      <c r="E44" s="92"/>
      <c r="F44" s="115"/>
      <c r="G44" s="119"/>
      <c r="H44" s="116"/>
    </row>
    <row r="45" spans="2:14" x14ac:dyDescent="0.3">
      <c r="B45" s="72"/>
      <c r="C45" s="175"/>
      <c r="D45" s="119"/>
      <c r="E45" s="92"/>
      <c r="F45" s="115"/>
      <c r="G45" s="119"/>
      <c r="H45" s="116"/>
    </row>
    <row r="46" spans="2:14" x14ac:dyDescent="0.3">
      <c r="B46" s="119"/>
      <c r="C46" s="119"/>
      <c r="D46" s="119"/>
      <c r="E46" s="92"/>
      <c r="F46" s="115"/>
      <c r="G46" s="119"/>
      <c r="H46" s="116"/>
    </row>
    <row r="47" spans="2:14" x14ac:dyDescent="0.3">
      <c r="B47" s="119"/>
      <c r="C47" s="119"/>
      <c r="D47" s="119"/>
      <c r="E47" s="92"/>
      <c r="F47" s="115"/>
      <c r="G47" s="119"/>
      <c r="H47" s="116"/>
    </row>
    <row r="48" spans="2:14" x14ac:dyDescent="0.3">
      <c r="B48" s="119"/>
      <c r="C48" s="119"/>
      <c r="D48" s="119"/>
      <c r="E48" s="92"/>
      <c r="F48" s="119"/>
      <c r="G48" s="119"/>
      <c r="H48" s="119"/>
      <c r="I48" s="119"/>
    </row>
    <row r="49" spans="1:13" x14ac:dyDescent="0.3">
      <c r="A49" s="79"/>
      <c r="B49" s="119"/>
      <c r="C49" s="119"/>
      <c r="D49" s="119"/>
      <c r="E49" s="92"/>
      <c r="F49" s="119"/>
      <c r="G49" s="119"/>
      <c r="H49" s="119"/>
      <c r="I49" s="72"/>
      <c r="J49" s="72"/>
      <c r="K49" s="72"/>
      <c r="L49" s="72"/>
      <c r="M49" s="72"/>
    </row>
    <row r="50" spans="1:13" x14ac:dyDescent="0.3">
      <c r="A50" s="79"/>
      <c r="B50" s="119"/>
      <c r="C50" s="119"/>
      <c r="D50" s="119"/>
      <c r="E50" s="92"/>
      <c r="F50" s="119"/>
      <c r="G50" s="119"/>
      <c r="H50" s="119"/>
      <c r="I50" s="72"/>
      <c r="J50" s="72"/>
      <c r="K50" s="72"/>
      <c r="L50" s="72"/>
      <c r="M50" s="72"/>
    </row>
    <row r="51" spans="1:13" x14ac:dyDescent="0.3">
      <c r="A51" s="79"/>
      <c r="B51" s="119"/>
      <c r="C51" s="119"/>
      <c r="D51" s="119"/>
      <c r="E51" s="92"/>
      <c r="F51" s="119"/>
      <c r="G51" s="119"/>
      <c r="H51" s="119"/>
      <c r="I51" s="72"/>
      <c r="J51" s="72"/>
      <c r="K51" s="72"/>
      <c r="L51" s="72"/>
      <c r="M51" s="72"/>
    </row>
    <row r="52" spans="1:13" x14ac:dyDescent="0.3">
      <c r="A52" s="79"/>
      <c r="B52" s="119"/>
      <c r="C52" s="119"/>
      <c r="D52" s="119"/>
      <c r="E52" s="92"/>
      <c r="F52" s="119"/>
      <c r="G52" s="119"/>
      <c r="H52" s="119"/>
      <c r="I52" s="72"/>
      <c r="J52" s="72"/>
      <c r="K52" s="72"/>
      <c r="L52" s="72"/>
      <c r="M52" s="72"/>
    </row>
    <row r="53" spans="1:13" x14ac:dyDescent="0.3">
      <c r="B53" s="119"/>
      <c r="C53" s="119"/>
      <c r="D53" s="119"/>
      <c r="E53" s="93"/>
      <c r="F53" s="119"/>
      <c r="G53" s="119"/>
      <c r="H53" s="119"/>
      <c r="I53" s="72"/>
      <c r="J53" s="72"/>
      <c r="K53" s="72"/>
      <c r="L53" s="72"/>
      <c r="M53" s="72"/>
    </row>
    <row r="54" spans="1:13" x14ac:dyDescent="0.3">
      <c r="B54" s="119"/>
      <c r="C54" s="119"/>
      <c r="D54" s="119"/>
      <c r="E54" s="79"/>
      <c r="F54" s="119"/>
      <c r="G54" s="119"/>
      <c r="H54" s="119"/>
      <c r="I54" s="72"/>
      <c r="J54" s="72"/>
      <c r="K54" s="72"/>
      <c r="L54" s="72"/>
      <c r="M54" s="72"/>
    </row>
    <row r="55" spans="1:13" x14ac:dyDescent="0.3">
      <c r="B55" s="119"/>
      <c r="C55" s="119"/>
      <c r="D55" s="119"/>
      <c r="E55" s="79"/>
      <c r="F55" s="79"/>
      <c r="G55" s="79"/>
      <c r="H55" s="79"/>
      <c r="I55" s="72"/>
      <c r="J55" s="72"/>
      <c r="K55" s="72"/>
      <c r="L55" s="72"/>
      <c r="M55" s="72"/>
    </row>
    <row r="56" spans="1:13" x14ac:dyDescent="0.3">
      <c r="B56" s="119"/>
      <c r="C56" s="119"/>
      <c r="D56" s="119"/>
      <c r="E56" s="79"/>
      <c r="F56" s="79"/>
      <c r="G56" s="79"/>
      <c r="H56" s="79"/>
      <c r="I56" s="72"/>
      <c r="J56" s="72"/>
      <c r="K56" s="72"/>
      <c r="L56" s="72"/>
      <c r="M56" s="72"/>
    </row>
    <row r="57" spans="1:13" x14ac:dyDescent="0.3">
      <c r="B57" s="119"/>
      <c r="C57" s="119"/>
      <c r="D57" s="119"/>
      <c r="E57" s="79"/>
      <c r="F57" s="79"/>
      <c r="G57" s="79"/>
      <c r="H57" s="79"/>
      <c r="I57" s="72"/>
      <c r="J57" s="72"/>
      <c r="K57" s="72"/>
      <c r="L57" s="72"/>
      <c r="M57" s="72"/>
    </row>
    <row r="58" spans="1:13" x14ac:dyDescent="0.3">
      <c r="B58" s="119"/>
      <c r="C58" s="119"/>
      <c r="D58" s="119"/>
      <c r="E58" s="79"/>
      <c r="F58" s="79"/>
      <c r="G58" s="79"/>
      <c r="H58" s="79"/>
    </row>
    <row r="59" spans="1:13" x14ac:dyDescent="0.3">
      <c r="C59" s="119"/>
      <c r="D59" s="119"/>
      <c r="E59" s="79"/>
      <c r="F59" s="79"/>
      <c r="G59" s="79"/>
      <c r="H59" s="79"/>
    </row>
    <row r="60" spans="1:13" x14ac:dyDescent="0.3">
      <c r="C60" s="119"/>
      <c r="D60" s="119"/>
      <c r="E60" s="79"/>
      <c r="F60" s="79"/>
      <c r="G60" s="79"/>
      <c r="H60" s="79"/>
    </row>
    <row r="61" spans="1:13" x14ac:dyDescent="0.3">
      <c r="C61" s="119"/>
      <c r="D61" s="119"/>
      <c r="E61" s="79"/>
      <c r="F61" s="79"/>
      <c r="G61" s="79"/>
      <c r="H61" s="79"/>
    </row>
    <row r="62" spans="1:13" x14ac:dyDescent="0.3">
      <c r="C62" s="119"/>
      <c r="D62" s="119"/>
      <c r="E62" s="79"/>
      <c r="F62" s="79"/>
      <c r="G62" s="79"/>
      <c r="H62" s="79"/>
    </row>
    <row r="63" spans="1:13" x14ac:dyDescent="0.3">
      <c r="C63" s="79"/>
      <c r="D63" s="96"/>
      <c r="E63" s="79"/>
      <c r="F63" s="79"/>
      <c r="G63" s="79"/>
      <c r="H63" s="79"/>
    </row>
    <row r="64" spans="1:13" x14ac:dyDescent="0.3">
      <c r="C64" s="79"/>
      <c r="D64" s="96"/>
      <c r="E64" s="79"/>
      <c r="F64" s="79"/>
      <c r="G64" s="79"/>
      <c r="H64" s="79"/>
    </row>
    <row r="65" spans="3:8" x14ac:dyDescent="0.3">
      <c r="C65" s="79"/>
      <c r="D65" s="96"/>
      <c r="E65" s="79"/>
      <c r="F65" s="79"/>
      <c r="G65" s="79"/>
      <c r="H65" s="79"/>
    </row>
    <row r="66" spans="3:8" x14ac:dyDescent="0.3">
      <c r="C66" s="72"/>
      <c r="D66" s="72"/>
      <c r="E66" s="162"/>
      <c r="F66" s="79"/>
      <c r="G66" s="79"/>
      <c r="H66" s="79"/>
    </row>
    <row r="67" spans="3:8" x14ac:dyDescent="0.3">
      <c r="C67" s="72"/>
      <c r="D67" s="72"/>
      <c r="E67" s="162"/>
      <c r="F67" s="79"/>
      <c r="G67" s="79"/>
      <c r="H67" s="79"/>
    </row>
    <row r="68" spans="3:8" x14ac:dyDescent="0.3">
      <c r="C68" s="72"/>
      <c r="D68" s="72"/>
      <c r="E68" s="162"/>
      <c r="F68" s="79"/>
      <c r="G68" s="79"/>
      <c r="H68" s="79"/>
    </row>
    <row r="69" spans="3:8" x14ac:dyDescent="0.3">
      <c r="C69" s="72"/>
      <c r="D69" s="72"/>
      <c r="E69" s="162"/>
      <c r="F69" s="79"/>
      <c r="G69" s="79"/>
      <c r="H69" s="79"/>
    </row>
    <row r="70" spans="3:8" x14ac:dyDescent="0.3">
      <c r="C70" s="72"/>
      <c r="D70" s="72"/>
      <c r="E70" s="162"/>
      <c r="F70" s="79"/>
      <c r="G70" s="79"/>
      <c r="H70" s="79"/>
    </row>
    <row r="71" spans="3:8" x14ac:dyDescent="0.3">
      <c r="C71" s="72"/>
      <c r="D71" s="72"/>
      <c r="E71" s="162"/>
      <c r="F71" s="79"/>
      <c r="G71" s="79"/>
      <c r="H71" s="79"/>
    </row>
    <row r="72" spans="3:8" x14ac:dyDescent="0.3">
      <c r="C72" s="72"/>
      <c r="D72" s="72"/>
      <c r="E72" s="162"/>
      <c r="F72" s="79"/>
      <c r="G72" s="79"/>
      <c r="H72" s="79"/>
    </row>
    <row r="73" spans="3:8" x14ac:dyDescent="0.3">
      <c r="C73" s="72"/>
      <c r="D73" s="72"/>
      <c r="E73" s="162"/>
      <c r="F73" s="79"/>
      <c r="G73" s="79"/>
      <c r="H73" s="79"/>
    </row>
    <row r="74" spans="3:8" x14ac:dyDescent="0.3">
      <c r="C74" s="72"/>
      <c r="D74" s="72"/>
      <c r="E74" s="162"/>
      <c r="F74" s="79"/>
      <c r="G74" s="79"/>
      <c r="H74" s="79"/>
    </row>
    <row r="75" spans="3:8" x14ac:dyDescent="0.3">
      <c r="C75" s="72"/>
      <c r="D75" s="72"/>
      <c r="E75" s="162"/>
    </row>
    <row r="76" spans="3:8" x14ac:dyDescent="0.3">
      <c r="C76" s="72"/>
      <c r="D76" s="72"/>
      <c r="E76" s="162"/>
    </row>
    <row r="77" spans="3:8" x14ac:dyDescent="0.3">
      <c r="C77" s="72"/>
      <c r="D77" s="72"/>
      <c r="E77" s="162"/>
    </row>
  </sheetData>
  <sortState xmlns:xlrd2="http://schemas.microsoft.com/office/spreadsheetml/2017/richdata2" ref="B24:C30">
    <sortCondition ref="C24:C30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42"/>
  <sheetViews>
    <sheetView showGridLines="0" topLeftCell="A4" zoomScaleNormal="100" workbookViewId="0">
      <selection activeCell="B16" sqref="B16:D17"/>
    </sheetView>
  </sheetViews>
  <sheetFormatPr baseColWidth="10" defaultColWidth="11.44140625" defaultRowHeight="14.4" x14ac:dyDescent="0.3"/>
  <cols>
    <col min="1" max="1" width="4.6640625" style="73" customWidth="1"/>
    <col min="2" max="2" width="16.6640625" style="73" customWidth="1"/>
    <col min="3" max="3" width="11.44140625" style="73"/>
    <col min="4" max="4" width="15" style="73" customWidth="1"/>
    <col min="5" max="16384" width="11.44140625" style="73"/>
  </cols>
  <sheetData>
    <row r="1" spans="2:6" ht="18" customHeight="1" x14ac:dyDescent="0.3"/>
    <row r="2" spans="2:6" ht="18" x14ac:dyDescent="0.3">
      <c r="B2" s="128" t="s">
        <v>79</v>
      </c>
    </row>
    <row r="4" spans="2:6" ht="18.75" customHeight="1" x14ac:dyDescent="0.3">
      <c r="B4" s="97" t="s">
        <v>0</v>
      </c>
      <c r="C4" s="184" t="s">
        <v>1</v>
      </c>
      <c r="D4" s="97" t="s">
        <v>59</v>
      </c>
    </row>
    <row r="5" spans="2:6" ht="18.75" customHeight="1" x14ac:dyDescent="0.3">
      <c r="B5" s="185">
        <v>2013</v>
      </c>
      <c r="C5" s="99">
        <v>2069.0142999999998</v>
      </c>
      <c r="D5" s="97"/>
      <c r="E5" s="72"/>
      <c r="F5" s="177"/>
    </row>
    <row r="6" spans="2:6" x14ac:dyDescent="0.3">
      <c r="B6" s="20">
        <v>2014</v>
      </c>
      <c r="C6" s="99">
        <v>2866.5875900000005</v>
      </c>
      <c r="D6" s="102"/>
      <c r="E6" s="72"/>
      <c r="F6" s="177"/>
    </row>
    <row r="7" spans="2:6" x14ac:dyDescent="0.3">
      <c r="B7" s="20">
        <v>2015</v>
      </c>
      <c r="C7" s="99">
        <v>1506.2982399999999</v>
      </c>
      <c r="D7" s="102"/>
      <c r="E7" s="72"/>
      <c r="F7" s="177"/>
    </row>
    <row r="8" spans="2:6" x14ac:dyDescent="0.3">
      <c r="B8" s="20">
        <v>2016</v>
      </c>
      <c r="C8" s="99">
        <v>2055.0324799999999</v>
      </c>
      <c r="D8" s="102"/>
      <c r="E8" s="72"/>
      <c r="F8" s="177"/>
    </row>
    <row r="9" spans="2:6" x14ac:dyDescent="0.3">
      <c r="B9" s="20">
        <v>2017</v>
      </c>
      <c r="C9" s="99">
        <v>2239.0180859899997</v>
      </c>
      <c r="D9" s="102"/>
      <c r="E9" s="72"/>
      <c r="F9" s="177"/>
    </row>
    <row r="10" spans="2:6" x14ac:dyDescent="0.3">
      <c r="B10" s="20">
        <v>2018</v>
      </c>
      <c r="C10" s="99">
        <v>1812.1445800000004</v>
      </c>
      <c r="D10" s="102"/>
      <c r="E10" s="72"/>
      <c r="F10" s="177"/>
    </row>
    <row r="11" spans="2:6" x14ac:dyDescent="0.3">
      <c r="B11" s="20">
        <v>2019</v>
      </c>
      <c r="C11" s="99">
        <v>1760.0774699999997</v>
      </c>
      <c r="D11" s="174">
        <f>+C11/C10-1</f>
        <v>-2.8732315608062886E-2</v>
      </c>
      <c r="E11" s="72"/>
      <c r="F11" s="177"/>
    </row>
    <row r="12" spans="2:6" ht="15.75" customHeight="1" x14ac:dyDescent="0.3">
      <c r="B12" s="20">
        <v>2020</v>
      </c>
      <c r="C12" s="186">
        <v>1824.3375899999994</v>
      </c>
      <c r="D12" s="174">
        <f t="shared" ref="D12:D17" si="0">+C12/C11-1</f>
        <v>3.6509824763565568E-2</v>
      </c>
      <c r="E12" s="72"/>
      <c r="F12" s="177"/>
    </row>
    <row r="13" spans="2:6" x14ac:dyDescent="0.3">
      <c r="B13" s="6">
        <v>2021</v>
      </c>
      <c r="C13" s="187">
        <v>2362.2097500000009</v>
      </c>
      <c r="D13" s="174">
        <f t="shared" si="0"/>
        <v>0.29483148456092589</v>
      </c>
      <c r="E13" s="72"/>
      <c r="F13" s="177"/>
    </row>
    <row r="14" spans="2:6" x14ac:dyDescent="0.3">
      <c r="B14" s="97">
        <v>2022</v>
      </c>
      <c r="C14" s="108">
        <v>2086.8021399999911</v>
      </c>
      <c r="D14" s="174">
        <f t="shared" si="0"/>
        <v>-0.11658897352362962</v>
      </c>
      <c r="E14" s="72"/>
      <c r="F14" s="177"/>
    </row>
    <row r="15" spans="2:6" x14ac:dyDescent="0.3">
      <c r="B15" s="97">
        <v>2023</v>
      </c>
      <c r="C15" s="108">
        <v>1926.4797299999998</v>
      </c>
      <c r="D15" s="174">
        <f t="shared" si="0"/>
        <v>-7.682683802499457E-2</v>
      </c>
      <c r="E15" s="72"/>
      <c r="F15" s="177"/>
    </row>
    <row r="16" spans="2:6" x14ac:dyDescent="0.3">
      <c r="B16" s="97">
        <v>2024</v>
      </c>
      <c r="C16" s="108">
        <v>2468.7006299999957</v>
      </c>
      <c r="D16" s="174">
        <f t="shared" si="0"/>
        <v>0.28145684148983796</v>
      </c>
      <c r="E16" s="72"/>
      <c r="F16" s="177"/>
    </row>
    <row r="17" spans="2:6" x14ac:dyDescent="0.3">
      <c r="B17" s="97" t="s">
        <v>86</v>
      </c>
      <c r="C17" s="203">
        <v>1925.0191534938394</v>
      </c>
      <c r="D17" s="174">
        <f t="shared" si="0"/>
        <v>-0.22022981235523775</v>
      </c>
      <c r="E17" s="72"/>
      <c r="F17" s="164"/>
    </row>
    <row r="18" spans="2:6" x14ac:dyDescent="0.3">
      <c r="B18" s="207"/>
      <c r="C18" s="208"/>
      <c r="D18" s="209"/>
      <c r="E18" s="72"/>
      <c r="F18" s="129"/>
    </row>
    <row r="22" spans="2:6" x14ac:dyDescent="0.3">
      <c r="C22" s="72"/>
    </row>
    <row r="23" spans="2:6" x14ac:dyDescent="0.3">
      <c r="C23" s="72"/>
      <c r="D23" s="86"/>
    </row>
    <row r="24" spans="2:6" x14ac:dyDescent="0.3">
      <c r="C24" s="72"/>
      <c r="D24" s="86"/>
    </row>
    <row r="25" spans="2:6" x14ac:dyDescent="0.3">
      <c r="C25" s="72"/>
      <c r="D25" s="86"/>
    </row>
    <row r="26" spans="2:6" x14ac:dyDescent="0.3">
      <c r="C26" s="72"/>
      <c r="D26" s="86"/>
    </row>
    <row r="27" spans="2:6" x14ac:dyDescent="0.3">
      <c r="D27" s="86"/>
    </row>
    <row r="31" spans="2:6" x14ac:dyDescent="0.3">
      <c r="B31" s="191"/>
      <c r="C31" s="86"/>
    </row>
    <row r="32" spans="2:6" x14ac:dyDescent="0.3">
      <c r="B32" s="191"/>
      <c r="C32" s="86"/>
    </row>
    <row r="33" spans="2:7" x14ac:dyDescent="0.3">
      <c r="B33" s="191"/>
      <c r="C33" s="86"/>
    </row>
    <row r="34" spans="2:7" x14ac:dyDescent="0.3">
      <c r="B34" s="191"/>
      <c r="C34" s="86"/>
    </row>
    <row r="35" spans="2:7" x14ac:dyDescent="0.3">
      <c r="B35" s="191"/>
      <c r="C35" s="86"/>
      <c r="G35" s="73" t="s">
        <v>48</v>
      </c>
    </row>
    <row r="36" spans="2:7" x14ac:dyDescent="0.3">
      <c r="B36" s="191"/>
      <c r="C36" s="86"/>
    </row>
    <row r="37" spans="2:7" x14ac:dyDescent="0.3">
      <c r="B37" s="191"/>
      <c r="C37" s="86"/>
    </row>
    <row r="38" spans="2:7" x14ac:dyDescent="0.3">
      <c r="B38" s="191"/>
      <c r="C38" s="86"/>
    </row>
    <row r="39" spans="2:7" x14ac:dyDescent="0.3">
      <c r="B39" s="191"/>
      <c r="C39" s="86"/>
    </row>
    <row r="40" spans="2:7" x14ac:dyDescent="0.3">
      <c r="B40" s="191"/>
      <c r="C40" s="86"/>
    </row>
    <row r="41" spans="2:7" x14ac:dyDescent="0.3">
      <c r="B41" s="191"/>
      <c r="C41" s="86"/>
    </row>
    <row r="42" spans="2:7" x14ac:dyDescent="0.3">
      <c r="B42" s="191"/>
      <c r="C42" s="86"/>
    </row>
  </sheetData>
  <sortState xmlns:xlrd2="http://schemas.microsoft.com/office/spreadsheetml/2017/richdata2" ref="B25:C36">
    <sortCondition ref="C25:C36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77"/>
  <sheetViews>
    <sheetView showGridLines="0" tabSelected="1" topLeftCell="G1" zoomScale="90" zoomScaleNormal="90" workbookViewId="0">
      <selection activeCell="E17" sqref="E17"/>
    </sheetView>
  </sheetViews>
  <sheetFormatPr baseColWidth="10" defaultColWidth="11.44140625" defaultRowHeight="14.4" x14ac:dyDescent="0.3"/>
  <cols>
    <col min="1" max="1" width="2.6640625" style="73" customWidth="1"/>
    <col min="2" max="2" width="16.33203125" style="73" customWidth="1"/>
    <col min="3" max="3" width="12" style="73" bestFit="1" customWidth="1"/>
    <col min="4" max="4" width="14.44140625" style="73" bestFit="1" customWidth="1"/>
    <col min="5" max="5" width="14.109375" style="73" bestFit="1" customWidth="1"/>
    <col min="6" max="6" width="10.44140625" style="73" bestFit="1" customWidth="1"/>
    <col min="7" max="7" width="10.6640625" style="73" bestFit="1" customWidth="1"/>
    <col min="8" max="15" width="11.44140625" style="73"/>
    <col min="16" max="16" width="15.44140625" style="73" customWidth="1"/>
    <col min="17" max="17" width="17.33203125" style="73" customWidth="1"/>
    <col min="18" max="16384" width="11.44140625" style="73"/>
  </cols>
  <sheetData>
    <row r="1" spans="1:20" ht="17.25" customHeight="1" x14ac:dyDescent="0.3"/>
    <row r="2" spans="1:20" ht="18" x14ac:dyDescent="0.3">
      <c r="B2" s="128" t="s">
        <v>10</v>
      </c>
    </row>
    <row r="3" spans="1:20" ht="15.6" x14ac:dyDescent="0.3">
      <c r="A3" s="74"/>
      <c r="F3" s="222" t="s">
        <v>59</v>
      </c>
      <c r="G3" s="223"/>
      <c r="L3" s="127"/>
    </row>
    <row r="4" spans="1:20" ht="26.25" customHeight="1" x14ac:dyDescent="0.3">
      <c r="A4" s="74"/>
      <c r="B4" s="67" t="s">
        <v>0</v>
      </c>
      <c r="C4" s="67" t="s">
        <v>12</v>
      </c>
      <c r="D4" s="67" t="s">
        <v>13</v>
      </c>
      <c r="E4" s="68" t="s">
        <v>69</v>
      </c>
      <c r="F4" s="67" t="s">
        <v>17</v>
      </c>
      <c r="G4" s="67" t="s">
        <v>60</v>
      </c>
    </row>
    <row r="5" spans="1:20" x14ac:dyDescent="0.3">
      <c r="B5" s="6">
        <v>2013</v>
      </c>
      <c r="C5" s="94">
        <v>1352519.3499999999</v>
      </c>
      <c r="D5" s="94">
        <v>285.73</v>
      </c>
      <c r="E5" s="130">
        <f>C5/POWER(10,3)</f>
        <v>1352.5193499999998</v>
      </c>
      <c r="F5" s="134"/>
      <c r="G5" s="135"/>
      <c r="N5" s="127"/>
      <c r="O5" s="127"/>
      <c r="P5" s="127"/>
      <c r="Q5" s="136"/>
    </row>
    <row r="6" spans="1:20" ht="14.25" customHeight="1" x14ac:dyDescent="0.3">
      <c r="B6" s="6">
        <v>2014</v>
      </c>
      <c r="C6" s="94">
        <v>1850365.2100000002</v>
      </c>
      <c r="D6" s="94">
        <v>246.81200000000001</v>
      </c>
      <c r="E6" s="130">
        <f t="shared" ref="E6:E17" si="0">C6/POWER(10,3)</f>
        <v>1850.3652100000002</v>
      </c>
      <c r="F6" s="174">
        <f>+E6/E5-1</f>
        <v>0.36808779112845991</v>
      </c>
      <c r="G6" s="174">
        <f>+D6/D5-1</f>
        <v>-0.13620550869702164</v>
      </c>
      <c r="K6" s="137"/>
      <c r="L6" s="138"/>
      <c r="M6" s="139"/>
      <c r="N6" s="65"/>
      <c r="O6" s="139"/>
      <c r="P6" s="66"/>
      <c r="Q6" s="138"/>
    </row>
    <row r="7" spans="1:20" x14ac:dyDescent="0.3">
      <c r="B7" s="6">
        <v>2015</v>
      </c>
      <c r="C7" s="94">
        <v>2618500.9600000004</v>
      </c>
      <c r="D7" s="94">
        <v>322.71787699999999</v>
      </c>
      <c r="E7" s="130">
        <f t="shared" si="0"/>
        <v>2618.5009600000003</v>
      </c>
      <c r="F7" s="174">
        <f t="shared" ref="F7:F17" si="1">+E7/E6-1</f>
        <v>0.41512656304211437</v>
      </c>
      <c r="G7" s="174">
        <f t="shared" ref="G7:G17" si="2">+D7/D6-1</f>
        <v>0.30754532599711504</v>
      </c>
      <c r="K7" s="140"/>
      <c r="Q7" s="136"/>
      <c r="T7" s="141"/>
    </row>
    <row r="8" spans="1:20" ht="15" customHeight="1" x14ac:dyDescent="0.3">
      <c r="B8" s="6">
        <v>2016</v>
      </c>
      <c r="C8" s="94">
        <v>1889147.2200000002</v>
      </c>
      <c r="D8" s="94">
        <v>257.48099999999999</v>
      </c>
      <c r="E8" s="130">
        <f t="shared" si="0"/>
        <v>1889.1472200000003</v>
      </c>
      <c r="F8" s="174">
        <f t="shared" si="1"/>
        <v>-0.27853865671296141</v>
      </c>
      <c r="G8" s="174">
        <f t="shared" si="2"/>
        <v>-0.20214832102406277</v>
      </c>
      <c r="L8" s="127"/>
      <c r="M8" s="69"/>
      <c r="N8" s="69"/>
      <c r="O8" s="142"/>
      <c r="P8" s="76"/>
    </row>
    <row r="9" spans="1:20" ht="15" customHeight="1" x14ac:dyDescent="0.3">
      <c r="B9" s="6">
        <v>2017</v>
      </c>
      <c r="C9" s="94">
        <v>1275914.1800000002</v>
      </c>
      <c r="D9" s="94">
        <v>148</v>
      </c>
      <c r="E9" s="130">
        <f t="shared" si="0"/>
        <v>1275.9141800000002</v>
      </c>
      <c r="F9" s="174">
        <f t="shared" si="1"/>
        <v>-0.32460839129308305</v>
      </c>
      <c r="G9" s="174">
        <f t="shared" si="2"/>
        <v>-0.42520030604199921</v>
      </c>
      <c r="L9" s="140"/>
      <c r="M9" s="140"/>
      <c r="N9" s="140"/>
      <c r="O9" s="140"/>
    </row>
    <row r="10" spans="1:20" x14ac:dyDescent="0.3">
      <c r="B10" s="6">
        <v>2018</v>
      </c>
      <c r="C10" s="94">
        <v>1791437.26</v>
      </c>
      <c r="D10" s="94">
        <v>252.14299999999997</v>
      </c>
      <c r="E10" s="130">
        <f t="shared" si="0"/>
        <v>1791.4372599999999</v>
      </c>
      <c r="F10" s="174">
        <f t="shared" si="1"/>
        <v>0.40404212766096825</v>
      </c>
      <c r="G10" s="174">
        <f t="shared" si="2"/>
        <v>0.7036689189189187</v>
      </c>
    </row>
    <row r="11" spans="1:20" x14ac:dyDescent="0.3">
      <c r="B11" s="6">
        <v>2019</v>
      </c>
      <c r="C11" s="94">
        <v>2639295.1399999997</v>
      </c>
      <c r="D11" s="94">
        <v>313.37899999999991</v>
      </c>
      <c r="E11" s="130">
        <f t="shared" si="0"/>
        <v>2639.2951399999997</v>
      </c>
      <c r="F11" s="174">
        <f t="shared" si="1"/>
        <v>0.47328360246342083</v>
      </c>
      <c r="G11" s="174">
        <f t="shared" si="2"/>
        <v>0.2428621853472035</v>
      </c>
    </row>
    <row r="12" spans="1:20" x14ac:dyDescent="0.3">
      <c r="B12" s="6">
        <v>2020</v>
      </c>
      <c r="C12" s="94">
        <v>2955590.12</v>
      </c>
      <c r="D12" s="94">
        <v>401.81604500000003</v>
      </c>
      <c r="E12" s="130">
        <f t="shared" si="0"/>
        <v>2955.5901200000003</v>
      </c>
      <c r="F12" s="174">
        <f t="shared" si="1"/>
        <v>0.11984070110476575</v>
      </c>
      <c r="G12" s="174">
        <f t="shared" si="2"/>
        <v>0.28220475845541704</v>
      </c>
    </row>
    <row r="13" spans="1:20" x14ac:dyDescent="0.3">
      <c r="B13" s="6">
        <v>2021</v>
      </c>
      <c r="C13" s="94">
        <v>3904100.5000001998</v>
      </c>
      <c r="D13" s="94">
        <v>497.02977299950004</v>
      </c>
      <c r="E13" s="130">
        <f t="shared" si="0"/>
        <v>3904.1005000001996</v>
      </c>
      <c r="F13" s="174">
        <f t="shared" si="1"/>
        <v>0.32092081157728303</v>
      </c>
      <c r="G13" s="174">
        <f t="shared" si="2"/>
        <v>0.23695850174300537</v>
      </c>
    </row>
    <row r="14" spans="1:20" x14ac:dyDescent="0.3">
      <c r="B14" s="6">
        <v>2022</v>
      </c>
      <c r="C14" s="94">
        <v>2942165.5600000098</v>
      </c>
      <c r="D14" s="94">
        <v>399.78655999890003</v>
      </c>
      <c r="E14" s="130">
        <f t="shared" si="0"/>
        <v>2942.1655600000099</v>
      </c>
      <c r="F14" s="174">
        <f t="shared" si="1"/>
        <v>-0.24639092666803541</v>
      </c>
      <c r="G14" s="174">
        <f t="shared" si="2"/>
        <v>-0.19564866791329583</v>
      </c>
    </row>
    <row r="15" spans="1:20" x14ac:dyDescent="0.3">
      <c r="B15" s="6">
        <v>2023</v>
      </c>
      <c r="C15" s="94">
        <v>2921513.9500000998</v>
      </c>
      <c r="D15" s="131">
        <v>380.05000000000007</v>
      </c>
      <c r="E15" s="130">
        <f t="shared" si="0"/>
        <v>2921.5139500000996</v>
      </c>
      <c r="F15" s="174">
        <f t="shared" si="1"/>
        <v>-7.0191869147941954E-3</v>
      </c>
      <c r="G15" s="174">
        <f t="shared" si="2"/>
        <v>-4.936774262485033E-2</v>
      </c>
    </row>
    <row r="16" spans="1:20" x14ac:dyDescent="0.3">
      <c r="B16" s="6">
        <v>2024</v>
      </c>
      <c r="C16" s="94">
        <v>2492800.2799999998</v>
      </c>
      <c r="D16" s="131">
        <v>329.18731880000001</v>
      </c>
      <c r="E16" s="130">
        <f t="shared" si="0"/>
        <v>2492.8002799999999</v>
      </c>
      <c r="F16" s="174">
        <f t="shared" si="1"/>
        <v>-0.14674366692655538</v>
      </c>
      <c r="G16" s="174">
        <f t="shared" si="2"/>
        <v>-0.13383155163794247</v>
      </c>
    </row>
    <row r="17" spans="1:15" x14ac:dyDescent="0.3">
      <c r="B17" s="6" t="s">
        <v>86</v>
      </c>
      <c r="C17" s="94">
        <v>1792704.1600001401</v>
      </c>
      <c r="D17" s="131">
        <v>210.968999</v>
      </c>
      <c r="E17" s="130">
        <f t="shared" si="0"/>
        <v>1792.7041600001401</v>
      </c>
      <c r="F17" s="174">
        <f t="shared" si="1"/>
        <v>-0.28084725664418642</v>
      </c>
      <c r="G17" s="174">
        <f t="shared" si="2"/>
        <v>-0.3591217311497481</v>
      </c>
    </row>
    <row r="18" spans="1:15" ht="15.6" x14ac:dyDescent="0.3">
      <c r="A18" s="74"/>
      <c r="B18" s="24"/>
      <c r="C18" s="211"/>
      <c r="D18" s="212"/>
      <c r="E18" s="213"/>
      <c r="F18" s="205"/>
      <c r="G18" s="205"/>
    </row>
    <row r="19" spans="1:15" x14ac:dyDescent="0.3">
      <c r="B19" s="90"/>
      <c r="C19" s="81"/>
      <c r="D19" s="76"/>
      <c r="J19" s="73" t="s">
        <v>85</v>
      </c>
      <c r="O19" s="73" t="s">
        <v>11</v>
      </c>
    </row>
    <row r="20" spans="1:15" x14ac:dyDescent="0.3">
      <c r="B20" s="90"/>
      <c r="C20" s="81"/>
      <c r="D20" s="76"/>
    </row>
    <row r="21" spans="1:15" x14ac:dyDescent="0.3">
      <c r="B21" s="90"/>
      <c r="C21" s="81"/>
      <c r="D21" s="76"/>
    </row>
    <row r="22" spans="1:15" ht="15" customHeight="1" x14ac:dyDescent="0.3">
      <c r="B22" s="200" t="s">
        <v>82</v>
      </c>
      <c r="C22" s="113"/>
      <c r="D22" s="198"/>
      <c r="E22" s="199"/>
      <c r="F22" s="113"/>
      <c r="G22" s="220" t="s">
        <v>70</v>
      </c>
      <c r="H22" s="220"/>
      <c r="I22" s="220"/>
      <c r="J22" s="220"/>
      <c r="K22" s="220"/>
    </row>
    <row r="23" spans="1:15" ht="15" customHeight="1" x14ac:dyDescent="0.3">
      <c r="B23" s="221">
        <v>2025</v>
      </c>
      <c r="C23" s="221"/>
      <c r="D23" s="221"/>
      <c r="E23" s="132"/>
      <c r="F23" s="143"/>
      <c r="G23" s="220"/>
      <c r="H23" s="220"/>
      <c r="I23" s="220"/>
      <c r="J23" s="220"/>
      <c r="K23" s="220"/>
    </row>
    <row r="24" spans="1:15" x14ac:dyDescent="0.3">
      <c r="B24" s="80"/>
      <c r="C24" s="86"/>
      <c r="D24" s="144"/>
      <c r="E24" s="132"/>
    </row>
    <row r="25" spans="1:15" x14ac:dyDescent="0.3">
      <c r="B25" s="147" t="s">
        <v>14</v>
      </c>
      <c r="C25" s="165">
        <f>+SUM(C26)</f>
        <v>210.968999</v>
      </c>
      <c r="D25" s="145"/>
      <c r="E25" s="147" t="s">
        <v>14</v>
      </c>
      <c r="F25" s="147" t="s">
        <v>55</v>
      </c>
    </row>
    <row r="26" spans="1:15" x14ac:dyDescent="0.3">
      <c r="B26" s="188" t="s">
        <v>25</v>
      </c>
      <c r="C26" s="189">
        <v>210.968999</v>
      </c>
      <c r="D26" s="145"/>
      <c r="E26" s="133" t="str">
        <f>+PROPER(B26)</f>
        <v>Estados Unidos</v>
      </c>
      <c r="F26" s="138">
        <f>+C26/$C$25</f>
        <v>1</v>
      </c>
    </row>
    <row r="27" spans="1:15" ht="15" thickBot="1" x14ac:dyDescent="0.35">
      <c r="B27" s="115"/>
      <c r="C27" s="72"/>
      <c r="D27" s="86"/>
      <c r="E27" s="176" t="s">
        <v>64</v>
      </c>
      <c r="F27" s="181">
        <f ca="1">SUM(F26:F30)</f>
        <v>1</v>
      </c>
    </row>
    <row r="28" spans="1:15" ht="15" thickTop="1" x14ac:dyDescent="0.3">
      <c r="B28" s="115"/>
      <c r="C28" s="72"/>
    </row>
    <row r="29" spans="1:15" x14ac:dyDescent="0.3">
      <c r="B29" s="115"/>
      <c r="C29" s="72"/>
    </row>
    <row r="30" spans="1:15" x14ac:dyDescent="0.3">
      <c r="B30" s="115"/>
      <c r="C30" s="72"/>
    </row>
    <row r="31" spans="1:15" x14ac:dyDescent="0.3">
      <c r="B31" s="115"/>
      <c r="C31" s="72"/>
    </row>
    <row r="32" spans="1:15" x14ac:dyDescent="0.3">
      <c r="B32" s="147" t="s">
        <v>61</v>
      </c>
      <c r="C32" s="165">
        <f>+SUM(C33)</f>
        <v>55.910000000000004</v>
      </c>
    </row>
    <row r="33" spans="1:10" x14ac:dyDescent="0.3">
      <c r="B33" s="188" t="s">
        <v>66</v>
      </c>
      <c r="C33" s="189">
        <v>55.910000000000004</v>
      </c>
    </row>
    <row r="36" spans="1:10" x14ac:dyDescent="0.3">
      <c r="B36" s="115"/>
      <c r="C36" s="72"/>
      <c r="D36" s="76"/>
    </row>
    <row r="37" spans="1:10" x14ac:dyDescent="0.3">
      <c r="B37" s="115"/>
      <c r="C37" s="72"/>
    </row>
    <row r="42" spans="1:10" x14ac:dyDescent="0.3">
      <c r="A42" s="115"/>
      <c r="B42" s="115"/>
      <c r="C42" s="115"/>
      <c r="D42" s="115"/>
    </row>
    <row r="43" spans="1:10" x14ac:dyDescent="0.3">
      <c r="A43" s="115"/>
      <c r="B43" s="115"/>
      <c r="C43" s="115"/>
      <c r="D43" s="115"/>
    </row>
    <row r="45" spans="1:10" x14ac:dyDescent="0.3">
      <c r="D45" s="86"/>
      <c r="E45" s="86"/>
      <c r="H45" s="115"/>
      <c r="I45" s="72"/>
    </row>
    <row r="46" spans="1:10" x14ac:dyDescent="0.3">
      <c r="D46" s="86"/>
      <c r="E46" s="86"/>
      <c r="H46" s="115"/>
      <c r="I46" s="72"/>
    </row>
    <row r="47" spans="1:10" x14ac:dyDescent="0.3">
      <c r="C47" s="146"/>
      <c r="D47" s="86"/>
      <c r="E47" s="86"/>
      <c r="H47" s="115"/>
      <c r="I47" s="72"/>
      <c r="J47" s="86"/>
    </row>
    <row r="48" spans="1:10" x14ac:dyDescent="0.3">
      <c r="C48" s="146"/>
      <c r="D48" s="86"/>
      <c r="E48" s="86"/>
    </row>
    <row r="49" spans="3:9" x14ac:dyDescent="0.3">
      <c r="C49" s="146"/>
      <c r="D49" s="86"/>
      <c r="E49" s="86"/>
    </row>
    <row r="50" spans="3:9" x14ac:dyDescent="0.3">
      <c r="C50" s="146"/>
      <c r="D50" s="86"/>
      <c r="E50" s="86"/>
    </row>
    <row r="51" spans="3:9" x14ac:dyDescent="0.3">
      <c r="C51" s="146"/>
      <c r="D51" s="86"/>
      <c r="E51" s="86"/>
    </row>
    <row r="52" spans="3:9" x14ac:dyDescent="0.3">
      <c r="C52" s="146"/>
      <c r="D52" s="86"/>
      <c r="E52" s="86"/>
    </row>
    <row r="53" spans="3:9" x14ac:dyDescent="0.3">
      <c r="C53" s="146"/>
      <c r="D53" s="86"/>
      <c r="E53" s="86"/>
      <c r="H53" s="86"/>
      <c r="I53" s="164"/>
    </row>
    <row r="54" spans="3:9" x14ac:dyDescent="0.3">
      <c r="D54" s="86"/>
      <c r="E54" s="86"/>
      <c r="H54" s="86"/>
      <c r="I54" s="164"/>
    </row>
    <row r="55" spans="3:9" x14ac:dyDescent="0.3">
      <c r="D55" s="86"/>
      <c r="E55" s="86"/>
      <c r="H55" s="86"/>
      <c r="I55" s="164"/>
    </row>
    <row r="56" spans="3:9" x14ac:dyDescent="0.3">
      <c r="D56" s="86"/>
      <c r="E56" s="86"/>
      <c r="H56" s="86"/>
      <c r="I56" s="164"/>
    </row>
    <row r="57" spans="3:9" x14ac:dyDescent="0.3">
      <c r="D57" s="86"/>
      <c r="E57" s="86"/>
      <c r="H57" s="86"/>
      <c r="I57" s="164"/>
    </row>
    <row r="58" spans="3:9" x14ac:dyDescent="0.3">
      <c r="D58" s="86"/>
      <c r="E58" s="86"/>
      <c r="H58" s="86"/>
      <c r="I58" s="164"/>
    </row>
    <row r="59" spans="3:9" x14ac:dyDescent="0.3">
      <c r="C59" s="86"/>
      <c r="D59" s="86"/>
      <c r="E59" s="86"/>
      <c r="H59" s="86"/>
      <c r="I59" s="164"/>
    </row>
    <row r="60" spans="3:9" x14ac:dyDescent="0.3">
      <c r="C60" s="86"/>
      <c r="E60" s="86"/>
      <c r="F60" s="164"/>
      <c r="H60" s="86"/>
      <c r="I60" s="164"/>
    </row>
    <row r="61" spans="3:9" x14ac:dyDescent="0.3">
      <c r="C61" s="86"/>
      <c r="E61" s="86"/>
      <c r="F61" s="164"/>
      <c r="H61" s="86"/>
      <c r="I61" s="164"/>
    </row>
    <row r="62" spans="3:9" x14ac:dyDescent="0.3">
      <c r="C62" s="86"/>
      <c r="E62" s="86"/>
      <c r="F62" s="164"/>
      <c r="H62" s="86"/>
      <c r="I62" s="164"/>
    </row>
    <row r="63" spans="3:9" x14ac:dyDescent="0.3">
      <c r="C63" s="86"/>
      <c r="F63" s="164"/>
      <c r="H63" s="86"/>
      <c r="I63" s="164"/>
    </row>
    <row r="64" spans="3:9" x14ac:dyDescent="0.3">
      <c r="C64" s="86"/>
      <c r="F64" s="164"/>
    </row>
    <row r="65" spans="2:6" x14ac:dyDescent="0.3">
      <c r="B65" s="86"/>
      <c r="C65" s="86"/>
      <c r="F65" s="164"/>
    </row>
    <row r="66" spans="2:6" x14ac:dyDescent="0.3">
      <c r="B66" s="164"/>
      <c r="C66" s="86"/>
      <c r="F66" s="164"/>
    </row>
    <row r="67" spans="2:6" x14ac:dyDescent="0.3">
      <c r="C67" s="86"/>
      <c r="E67" s="86"/>
      <c r="F67" s="164"/>
    </row>
    <row r="68" spans="2:6" x14ac:dyDescent="0.3">
      <c r="C68" s="86"/>
    </row>
    <row r="69" spans="2:6" x14ac:dyDescent="0.3">
      <c r="C69" s="86"/>
    </row>
    <row r="70" spans="2:6" x14ac:dyDescent="0.3">
      <c r="C70" s="86"/>
    </row>
    <row r="71" spans="2:6" x14ac:dyDescent="0.3">
      <c r="B71" s="72"/>
      <c r="C71" s="180"/>
    </row>
    <row r="72" spans="2:6" x14ac:dyDescent="0.3">
      <c r="B72" s="72"/>
      <c r="C72" s="180"/>
    </row>
    <row r="73" spans="2:6" x14ac:dyDescent="0.3">
      <c r="B73" s="72"/>
      <c r="C73" s="180"/>
    </row>
    <row r="74" spans="2:6" x14ac:dyDescent="0.3">
      <c r="B74" s="72"/>
      <c r="C74" s="180"/>
    </row>
    <row r="75" spans="2:6" x14ac:dyDescent="0.3">
      <c r="B75" s="72"/>
      <c r="C75" s="180"/>
    </row>
    <row r="76" spans="2:6" x14ac:dyDescent="0.3">
      <c r="B76" s="72"/>
      <c r="C76" s="180"/>
    </row>
    <row r="77" spans="2:6" x14ac:dyDescent="0.3">
      <c r="B77" s="72"/>
      <c r="C77" s="180"/>
    </row>
  </sheetData>
  <mergeCells count="3">
    <mergeCell ref="G22:K23"/>
    <mergeCell ref="B23:D2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E9D2-04BA-4327-8081-028599132745}">
  <dimension ref="F2"/>
  <sheetViews>
    <sheetView workbookViewId="0">
      <selection activeCell="K10" sqref="K10"/>
    </sheetView>
  </sheetViews>
  <sheetFormatPr baseColWidth="10" defaultRowHeight="14.4" x14ac:dyDescent="0.3"/>
  <sheetData>
    <row r="2" spans="6:6" x14ac:dyDescent="0.3">
      <c r="F2" s="19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M95"/>
  <sheetViews>
    <sheetView showGridLines="0" zoomScale="115" zoomScaleNormal="115" workbookViewId="0">
      <selection activeCell="D9" sqref="D9"/>
    </sheetView>
  </sheetViews>
  <sheetFormatPr baseColWidth="10" defaultColWidth="11.44140625" defaultRowHeight="14.4" x14ac:dyDescent="0.3"/>
  <cols>
    <col min="1" max="1" width="1.33203125" customWidth="1"/>
    <col min="2" max="2" width="16.6640625" customWidth="1"/>
    <col min="3" max="3" width="13.109375" customWidth="1"/>
    <col min="4" max="4" width="22.44140625" style="29" customWidth="1"/>
    <col min="5" max="5" width="14.33203125" customWidth="1"/>
    <col min="6" max="6" width="10.5546875" customWidth="1"/>
    <col min="7" max="7" width="10.88671875" customWidth="1"/>
    <col min="8" max="8" width="12.88671875" customWidth="1"/>
  </cols>
  <sheetData>
    <row r="1" spans="1:5" ht="18" x14ac:dyDescent="0.35">
      <c r="A1" s="22" t="s">
        <v>16</v>
      </c>
    </row>
    <row r="3" spans="1:5" ht="15.6" x14ac:dyDescent="0.3">
      <c r="A3" s="5"/>
      <c r="B3" s="37" t="s">
        <v>17</v>
      </c>
    </row>
    <row r="6" spans="1:5" ht="24.75" customHeight="1" x14ac:dyDescent="0.3">
      <c r="B6" s="14" t="s">
        <v>0</v>
      </c>
      <c r="C6" s="46" t="s">
        <v>18</v>
      </c>
      <c r="D6" s="32"/>
      <c r="E6" s="14" t="s">
        <v>2</v>
      </c>
    </row>
    <row r="7" spans="1:5" ht="18.75" customHeight="1" x14ac:dyDescent="0.3">
      <c r="B7" s="6">
        <v>2014</v>
      </c>
      <c r="C7" s="56">
        <v>125.11363197000001</v>
      </c>
      <c r="D7" s="57">
        <f t="shared" ref="D7:D12" si="0">C7</f>
        <v>125.11363197000001</v>
      </c>
      <c r="E7" s="14"/>
    </row>
    <row r="8" spans="1:5" x14ac:dyDescent="0.3">
      <c r="B8" s="6">
        <v>2015</v>
      </c>
      <c r="C8" s="56">
        <v>80.980322479999984</v>
      </c>
      <c r="D8" s="57">
        <f t="shared" si="0"/>
        <v>80.980322479999984</v>
      </c>
      <c r="E8" s="8"/>
    </row>
    <row r="9" spans="1:5" x14ac:dyDescent="0.3">
      <c r="B9" s="6">
        <v>2016</v>
      </c>
      <c r="C9" s="56">
        <v>77.300482829999993</v>
      </c>
      <c r="D9" s="57">
        <f t="shared" si="0"/>
        <v>77.300482829999993</v>
      </c>
      <c r="E9" s="8"/>
    </row>
    <row r="10" spans="1:5" x14ac:dyDescent="0.3">
      <c r="B10" s="6">
        <v>2017</v>
      </c>
      <c r="C10" s="56">
        <v>54.011532370000005</v>
      </c>
      <c r="D10" s="57">
        <f t="shared" si="0"/>
        <v>54.011532370000005</v>
      </c>
      <c r="E10" s="8"/>
    </row>
    <row r="11" spans="1:5" x14ac:dyDescent="0.3">
      <c r="B11" s="6">
        <v>2018</v>
      </c>
      <c r="C11" s="56">
        <v>74.036756979999993</v>
      </c>
      <c r="D11" s="57">
        <f t="shared" si="0"/>
        <v>74.036756979999993</v>
      </c>
      <c r="E11" s="8"/>
    </row>
    <row r="12" spans="1:5" x14ac:dyDescent="0.3">
      <c r="B12" s="6">
        <v>2019</v>
      </c>
      <c r="C12" s="56">
        <v>88.376455519999979</v>
      </c>
      <c r="D12" s="57">
        <f t="shared" si="0"/>
        <v>88.376455519999979</v>
      </c>
      <c r="E12" s="59">
        <f>(D12-D11)/D11</f>
        <v>0.19368350431493991</v>
      </c>
    </row>
    <row r="13" spans="1:5" x14ac:dyDescent="0.3">
      <c r="B13" s="24"/>
      <c r="C13" s="25"/>
      <c r="D13" s="34"/>
      <c r="E13" s="60"/>
    </row>
    <row r="14" spans="1:5" ht="15.75" customHeight="1" x14ac:dyDescent="0.3">
      <c r="B14" s="11" t="s">
        <v>19</v>
      </c>
      <c r="C14" s="58">
        <f>79223.66275/1000</f>
        <v>79.223662750000003</v>
      </c>
      <c r="D14" s="48"/>
      <c r="E14" s="61"/>
    </row>
    <row r="15" spans="1:5" x14ac:dyDescent="0.3">
      <c r="B15" s="10" t="s">
        <v>20</v>
      </c>
      <c r="C15" s="58">
        <f>60525.89241/1000</f>
        <v>60.525892409999997</v>
      </c>
      <c r="D15" s="48"/>
      <c r="E15" s="59">
        <f>(C15-C14)/C14</f>
        <v>-0.23601244490554693</v>
      </c>
    </row>
    <row r="18" spans="1:7" x14ac:dyDescent="0.3">
      <c r="B18" s="47"/>
      <c r="C18" s="47"/>
      <c r="D18" s="47"/>
      <c r="E18" s="47"/>
      <c r="F18" s="47"/>
      <c r="G18" s="47"/>
    </row>
    <row r="19" spans="1:7" ht="15.6" x14ac:dyDescent="0.3">
      <c r="A19" s="5"/>
      <c r="B19" s="37"/>
    </row>
    <row r="20" spans="1:7" ht="15.6" x14ac:dyDescent="0.3">
      <c r="A20" s="5"/>
      <c r="B20" s="37" t="s">
        <v>21</v>
      </c>
    </row>
    <row r="23" spans="1:7" ht="18.75" customHeight="1" x14ac:dyDescent="0.3">
      <c r="B23" s="14" t="s">
        <v>0</v>
      </c>
      <c r="C23" s="14" t="s">
        <v>1</v>
      </c>
      <c r="D23" s="32"/>
      <c r="E23" s="14" t="s">
        <v>2</v>
      </c>
    </row>
    <row r="24" spans="1:7" ht="18.75" customHeight="1" x14ac:dyDescent="0.3">
      <c r="B24" s="6">
        <v>2014</v>
      </c>
      <c r="C24" s="62">
        <v>13569.833064</v>
      </c>
      <c r="D24" s="32"/>
      <c r="E24" s="14"/>
    </row>
    <row r="25" spans="1:7" x14ac:dyDescent="0.3">
      <c r="B25" s="6">
        <v>2015</v>
      </c>
      <c r="C25" s="62">
        <v>7346.1839360000004</v>
      </c>
      <c r="D25" s="33"/>
      <c r="E25" s="8"/>
    </row>
    <row r="26" spans="1:7" x14ac:dyDescent="0.3">
      <c r="B26" s="6">
        <v>2016</v>
      </c>
      <c r="C26" s="63">
        <v>5132.5768879999996</v>
      </c>
      <c r="D26" s="33"/>
      <c r="E26" s="8"/>
    </row>
    <row r="27" spans="1:7" x14ac:dyDescent="0.3">
      <c r="B27" s="6">
        <v>2017</v>
      </c>
      <c r="C27" s="62">
        <v>3841.6992289999998</v>
      </c>
      <c r="D27" s="33"/>
      <c r="E27" s="8"/>
    </row>
    <row r="28" spans="1:7" x14ac:dyDescent="0.3">
      <c r="B28" s="6">
        <v>2018</v>
      </c>
      <c r="C28" s="62">
        <v>7270.9418770000011</v>
      </c>
      <c r="D28" s="33"/>
      <c r="E28" s="8"/>
    </row>
    <row r="29" spans="1:7" x14ac:dyDescent="0.3">
      <c r="B29" s="6">
        <v>2019</v>
      </c>
      <c r="C29" s="62">
        <v>11341.888414999999</v>
      </c>
      <c r="D29" s="33"/>
      <c r="E29" s="23"/>
    </row>
    <row r="30" spans="1:7" x14ac:dyDescent="0.3">
      <c r="B30" s="24"/>
      <c r="C30" s="25"/>
      <c r="D30" s="34"/>
      <c r="E30" s="26"/>
    </row>
    <row r="31" spans="1:7" ht="15.75" customHeight="1" x14ac:dyDescent="0.3">
      <c r="B31" s="11" t="s">
        <v>19</v>
      </c>
      <c r="C31" s="13">
        <v>9922.036946000002</v>
      </c>
      <c r="D31" s="32"/>
      <c r="E31" s="8"/>
    </row>
    <row r="32" spans="1:7" x14ac:dyDescent="0.3">
      <c r="B32" s="10" t="s">
        <v>20</v>
      </c>
      <c r="C32" s="13">
        <v>9327.8721280000009</v>
      </c>
      <c r="D32" s="32"/>
      <c r="E32" s="23">
        <f>(C32-C31)/C31</f>
        <v>-5.9883350690357426E-2</v>
      </c>
    </row>
    <row r="37" spans="1:4" ht="15.6" x14ac:dyDescent="0.3">
      <c r="A37" s="5"/>
      <c r="B37" s="38" t="s">
        <v>22</v>
      </c>
    </row>
    <row r="39" spans="1:4" x14ac:dyDescent="0.3">
      <c r="B39" s="1"/>
      <c r="C39" s="3"/>
    </row>
    <row r="40" spans="1:4" x14ac:dyDescent="0.3">
      <c r="B40" s="27" t="s">
        <v>23</v>
      </c>
      <c r="C40" s="3"/>
    </row>
    <row r="41" spans="1:4" x14ac:dyDescent="0.3">
      <c r="B41" s="1"/>
      <c r="C41" s="3"/>
    </row>
    <row r="42" spans="1:4" x14ac:dyDescent="0.3">
      <c r="B42" s="15" t="s">
        <v>24</v>
      </c>
      <c r="C42" s="16" t="s">
        <v>1</v>
      </c>
      <c r="D42" s="9" t="s">
        <v>9</v>
      </c>
    </row>
    <row r="43" spans="1:4" x14ac:dyDescent="0.3">
      <c r="B43" s="49" t="s">
        <v>25</v>
      </c>
      <c r="C43" s="17">
        <v>3633.9089780000004</v>
      </c>
      <c r="D43" s="18">
        <f t="shared" ref="D43:D48" si="1">C43/$C$49</f>
        <v>0.3895753423861687</v>
      </c>
    </row>
    <row r="44" spans="1:4" x14ac:dyDescent="0.3">
      <c r="B44" s="49" t="s">
        <v>26</v>
      </c>
      <c r="C44" s="17">
        <v>2456.3919999999998</v>
      </c>
      <c r="D44" s="18">
        <f t="shared" si="1"/>
        <v>0.26333894443369449</v>
      </c>
    </row>
    <row r="45" spans="1:4" x14ac:dyDescent="0.3">
      <c r="B45" s="52" t="s">
        <v>27</v>
      </c>
      <c r="C45" s="17">
        <v>1013.930322</v>
      </c>
      <c r="D45" s="18">
        <f t="shared" si="1"/>
        <v>0.10869899459239242</v>
      </c>
    </row>
    <row r="46" spans="1:4" x14ac:dyDescent="0.3">
      <c r="B46" s="54" t="s">
        <v>28</v>
      </c>
      <c r="C46" s="53">
        <v>653.89628899999991</v>
      </c>
      <c r="D46" s="18">
        <f t="shared" si="1"/>
        <v>7.01013350126405E-2</v>
      </c>
    </row>
    <row r="47" spans="1:4" x14ac:dyDescent="0.3">
      <c r="B47" s="54" t="s">
        <v>29</v>
      </c>
      <c r="C47" s="51">
        <v>332.63675899999998</v>
      </c>
      <c r="D47" s="18">
        <f t="shared" si="1"/>
        <v>3.5660518758775156E-2</v>
      </c>
    </row>
    <row r="48" spans="1:4" x14ac:dyDescent="0.3">
      <c r="B48" s="49" t="s">
        <v>15</v>
      </c>
      <c r="C48" s="17">
        <v>1237.1077799999996</v>
      </c>
      <c r="D48" s="18">
        <f t="shared" si="1"/>
        <v>0.1326248648163286</v>
      </c>
    </row>
    <row r="49" spans="2:7" x14ac:dyDescent="0.3">
      <c r="B49" s="39" t="s">
        <v>7</v>
      </c>
      <c r="C49" s="40">
        <f>SUM(C43:C48)</f>
        <v>9327.8721280000009</v>
      </c>
      <c r="D49" s="19">
        <f>SUM(D43:D48)</f>
        <v>0.99999999999999989</v>
      </c>
    </row>
    <row r="50" spans="2:7" x14ac:dyDescent="0.3">
      <c r="C50" s="3"/>
    </row>
    <row r="51" spans="2:7" x14ac:dyDescent="0.3">
      <c r="B51" s="1"/>
      <c r="C51" s="2"/>
    </row>
    <row r="52" spans="2:7" x14ac:dyDescent="0.3">
      <c r="B52" s="1"/>
      <c r="C52" s="3"/>
    </row>
    <row r="55" spans="2:7" x14ac:dyDescent="0.3">
      <c r="B55" s="1"/>
      <c r="C55" s="3"/>
    </row>
    <row r="56" spans="2:7" x14ac:dyDescent="0.3">
      <c r="B56" s="41" t="s">
        <v>30</v>
      </c>
      <c r="C56" s="4"/>
    </row>
    <row r="57" spans="2:7" x14ac:dyDescent="0.3">
      <c r="B57" s="1"/>
      <c r="C57" s="4"/>
    </row>
    <row r="58" spans="2:7" x14ac:dyDescent="0.3">
      <c r="B58" s="28"/>
      <c r="C58" s="35"/>
      <c r="E58" s="31"/>
      <c r="G58" s="30"/>
    </row>
    <row r="59" spans="2:7" x14ac:dyDescent="0.3">
      <c r="B59" s="9" t="s">
        <v>0</v>
      </c>
      <c r="C59" s="9" t="s">
        <v>31</v>
      </c>
      <c r="E59" s="21"/>
    </row>
    <row r="60" spans="2:7" x14ac:dyDescent="0.3">
      <c r="B60" s="44">
        <v>2009</v>
      </c>
      <c r="C60" s="7">
        <v>5815.1283422459892</v>
      </c>
      <c r="D60" s="43"/>
      <c r="E60" s="42"/>
    </row>
    <row r="61" spans="2:7" x14ac:dyDescent="0.3">
      <c r="B61" s="44">
        <v>2010</v>
      </c>
      <c r="C61" s="7">
        <v>9662.0387775551098</v>
      </c>
      <c r="D61" s="43"/>
      <c r="E61" s="42"/>
      <c r="G61" s="35"/>
    </row>
    <row r="62" spans="2:7" x14ac:dyDescent="0.3">
      <c r="B62" s="44">
        <v>2011</v>
      </c>
      <c r="C62" s="7">
        <v>11502.782335462727</v>
      </c>
      <c r="D62" s="43"/>
      <c r="E62" s="42"/>
    </row>
    <row r="63" spans="2:7" x14ac:dyDescent="0.3">
      <c r="B63" s="44">
        <v>2012</v>
      </c>
      <c r="C63" s="7">
        <v>11326.490516717147</v>
      </c>
      <c r="D63" s="43"/>
      <c r="E63" s="42"/>
    </row>
    <row r="64" spans="2:7" x14ac:dyDescent="0.3">
      <c r="B64" s="44">
        <v>2013</v>
      </c>
      <c r="C64" s="7">
        <v>9159.2964628199115</v>
      </c>
      <c r="D64" s="43"/>
      <c r="E64" s="42"/>
    </row>
    <row r="65" spans="2:13" x14ac:dyDescent="0.3">
      <c r="B65" s="44">
        <v>2014</v>
      </c>
      <c r="C65" s="7">
        <v>9219.983133169073</v>
      </c>
      <c r="D65" s="43"/>
      <c r="E65" s="42"/>
    </row>
    <row r="66" spans="2:13" x14ac:dyDescent="0.3">
      <c r="B66" s="44">
        <v>2015</v>
      </c>
      <c r="C66" s="7">
        <v>11023.454243114664</v>
      </c>
      <c r="D66" s="43"/>
      <c r="E66" s="42"/>
    </row>
    <row r="67" spans="2:13" x14ac:dyDescent="0.3">
      <c r="B67" s="44">
        <v>2016</v>
      </c>
      <c r="C67" s="7">
        <v>15060.754961261089</v>
      </c>
      <c r="D67" s="43"/>
      <c r="E67" s="42"/>
    </row>
    <row r="68" spans="2:13" x14ac:dyDescent="0.3">
      <c r="B68" s="44">
        <v>2017</v>
      </c>
      <c r="C68" s="7">
        <v>14059.281882944097</v>
      </c>
      <c r="D68" s="43"/>
      <c r="E68" s="42"/>
    </row>
    <row r="69" spans="2:13" x14ac:dyDescent="0.3">
      <c r="B69" s="44">
        <v>2018</v>
      </c>
      <c r="C69" s="7">
        <v>10182.553819361246</v>
      </c>
      <c r="D69" s="43"/>
      <c r="E69" s="42"/>
    </row>
    <row r="70" spans="2:13" x14ac:dyDescent="0.3">
      <c r="B70" s="44">
        <v>2019</v>
      </c>
      <c r="C70" s="7">
        <v>7792.0406449352276</v>
      </c>
      <c r="D70" s="43"/>
      <c r="E70" s="42"/>
    </row>
    <row r="71" spans="2:13" ht="27.6" x14ac:dyDescent="0.3">
      <c r="B71" s="45" t="s">
        <v>32</v>
      </c>
      <c r="C71" s="12">
        <v>6488.7137794605915</v>
      </c>
      <c r="D71" s="43"/>
      <c r="E71" s="42"/>
      <c r="G71" s="35"/>
      <c r="H71" s="36"/>
    </row>
    <row r="75" spans="2:13" x14ac:dyDescent="0.3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7" spans="2:13" x14ac:dyDescent="0.3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9" spans="2:13" x14ac:dyDescent="0.3">
      <c r="B79" t="s">
        <v>33</v>
      </c>
    </row>
    <row r="80" spans="2:13" x14ac:dyDescent="0.3">
      <c r="B80" s="30"/>
      <c r="C80" s="30"/>
      <c r="D80" s="30"/>
      <c r="E80" s="30"/>
      <c r="F80" s="30"/>
      <c r="G80" s="30"/>
    </row>
    <row r="81" spans="2:4" x14ac:dyDescent="0.3">
      <c r="B81" s="9" t="s">
        <v>24</v>
      </c>
      <c r="C81" s="9" t="s">
        <v>31</v>
      </c>
    </row>
    <row r="82" spans="2:4" x14ac:dyDescent="0.3">
      <c r="B82" s="8" t="s">
        <v>34</v>
      </c>
      <c r="C82" s="7">
        <v>9485.3444255374088</v>
      </c>
      <c r="D82" s="50"/>
    </row>
    <row r="83" spans="2:4" x14ac:dyDescent="0.3">
      <c r="B83" s="8" t="s">
        <v>35</v>
      </c>
      <c r="C83" s="7">
        <v>8104.1482517482518</v>
      </c>
      <c r="D83" s="50"/>
    </row>
    <row r="84" spans="2:4" x14ac:dyDescent="0.3">
      <c r="B84" s="8" t="s">
        <v>36</v>
      </c>
      <c r="C84" s="7">
        <v>7612.8582047946475</v>
      </c>
      <c r="D84" s="50"/>
    </row>
    <row r="85" spans="2:4" x14ac:dyDescent="0.3">
      <c r="B85" s="8" t="s">
        <v>37</v>
      </c>
      <c r="C85" s="7">
        <v>7213.3018504508391</v>
      </c>
      <c r="D85" s="50"/>
    </row>
    <row r="86" spans="2:4" x14ac:dyDescent="0.3">
      <c r="B86" s="8" t="s">
        <v>38</v>
      </c>
      <c r="C86" s="7">
        <v>7003.7089321973508</v>
      </c>
      <c r="D86" s="50"/>
    </row>
    <row r="87" spans="2:4" x14ac:dyDescent="0.3">
      <c r="B87" s="8" t="s">
        <v>39</v>
      </c>
      <c r="C87" s="7">
        <v>6713.8805970149251</v>
      </c>
      <c r="D87" s="50"/>
    </row>
    <row r="88" spans="2:4" x14ac:dyDescent="0.3">
      <c r="B88" s="8" t="s">
        <v>40</v>
      </c>
      <c r="C88" s="7">
        <v>6697.5467555666928</v>
      </c>
    </row>
    <row r="89" spans="2:4" x14ac:dyDescent="0.3">
      <c r="B89" s="8" t="s">
        <v>41</v>
      </c>
      <c r="C89" s="7">
        <v>6570.6582552602677</v>
      </c>
      <c r="D89" s="50"/>
    </row>
    <row r="90" spans="2:4" x14ac:dyDescent="0.3">
      <c r="B90" s="8" t="s">
        <v>42</v>
      </c>
      <c r="C90" s="7">
        <v>6401.2401905829602</v>
      </c>
      <c r="D90" s="50"/>
    </row>
    <row r="91" spans="2:4" x14ac:dyDescent="0.3">
      <c r="B91" s="8" t="s">
        <v>43</v>
      </c>
      <c r="C91" s="7">
        <v>6377.7304457406708</v>
      </c>
    </row>
    <row r="92" spans="2:4" x14ac:dyDescent="0.3">
      <c r="B92" s="8" t="s">
        <v>44</v>
      </c>
      <c r="C92" s="7">
        <v>6320.0777287534529</v>
      </c>
      <c r="D92" s="50"/>
    </row>
    <row r="93" spans="2:4" x14ac:dyDescent="0.3">
      <c r="B93" s="8" t="s">
        <v>45</v>
      </c>
      <c r="C93" s="7">
        <v>6283.1813176007863</v>
      </c>
      <c r="D93" s="50"/>
    </row>
    <row r="94" spans="2:4" x14ac:dyDescent="0.3">
      <c r="B94" s="8" t="s">
        <v>46</v>
      </c>
      <c r="C94" s="7">
        <v>5992.4391579344347</v>
      </c>
      <c r="D94" s="50"/>
    </row>
    <row r="95" spans="2:4" x14ac:dyDescent="0.3">
      <c r="B95" s="8" t="s">
        <v>47</v>
      </c>
      <c r="C95" s="7">
        <v>5857.788384679302</v>
      </c>
      <c r="D95" s="50"/>
    </row>
  </sheetData>
  <sortState xmlns:xlrd2="http://schemas.microsoft.com/office/spreadsheetml/2017/richdata2" ref="B31:C35">
    <sortCondition descending="1" ref="C31:C35"/>
  </sortState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845DFC8439746989076CD5DDF7F08" ma:contentTypeVersion="15" ma:contentTypeDescription="Crear nuevo documento." ma:contentTypeScope="" ma:versionID="5dfd951f788b9a938e6316310b15bf64">
  <xsd:schema xmlns:xsd="http://www.w3.org/2001/XMLSchema" xmlns:xs="http://www.w3.org/2001/XMLSchema" xmlns:p="http://schemas.microsoft.com/office/2006/metadata/properties" xmlns:ns3="3542e167-5b40-47de-a11a-67d6fd3d5df3" xmlns:ns4="9aaa7201-c621-46af-bfde-43de62ebf1bd" targetNamespace="http://schemas.microsoft.com/office/2006/metadata/properties" ma:root="true" ma:fieldsID="203f2e28e84a423412e97faa493c0be8" ns3:_="" ns4:_="">
    <xsd:import namespace="3542e167-5b40-47de-a11a-67d6fd3d5df3"/>
    <xsd:import namespace="9aaa7201-c621-46af-bfde-43de62ebf1b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bjectDetectorVersions" minOccurs="0"/>
                <xsd:element ref="ns4:_activity" minOccurs="0"/>
                <xsd:element ref="ns4:MediaServiceSearchPropertie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2e167-5b40-47de-a11a-67d6fd3d5d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a7201-c621-46af-bfde-43de62ebf1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aa7201-c621-46af-bfde-43de62ebf1bd" xsi:nil="true"/>
  </documentManagement>
</p:properties>
</file>

<file path=customXml/itemProps1.xml><?xml version="1.0" encoding="utf-8"?>
<ds:datastoreItem xmlns:ds="http://schemas.openxmlformats.org/officeDocument/2006/customXml" ds:itemID="{20D60C54-AB2C-44F6-A304-159C58F9B3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2e167-5b40-47de-a11a-67d6fd3d5df3"/>
    <ds:schemaRef ds:uri="9aaa7201-c621-46af-bfde-43de62ebf1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3E0A6E-6C3B-49AA-8CA7-24B272FED6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42C4B0-D17C-4C69-978A-F311114314D0}">
  <ds:schemaRefs>
    <ds:schemaRef ds:uri="http://purl.org/dc/elements/1.1/"/>
    <ds:schemaRef ds:uri="http://schemas.microsoft.com/office/2006/metadata/properties"/>
    <ds:schemaRef ds:uri="3542e167-5b40-47de-a11a-67d6fd3d5df3"/>
    <ds:schemaRef ds:uri="9aaa7201-c621-46af-bfde-43de62ebf1b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COSECHA</vt:lpstr>
      <vt:lpstr>PRODUCCION</vt:lpstr>
      <vt:lpstr>VENTA INTERNA</vt:lpstr>
      <vt:lpstr>EXPORTACION</vt:lpstr>
      <vt:lpstr>Hoja1</vt:lpstr>
      <vt:lpstr>EXPORTACIONES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2026-02-23T19:16:35Z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0x010100D67845DFC8439746989076CD5DDF7F08</vt:lpwstr>
  </property>
  <property fmtid="{D5CDD505-2E9C-101B-9397-08002B2CF9AE}" pid="3" name="MediaServiceImageTags">
    <vt:lpwstr/>
  </property>
</Properties>
</file>