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G:\Mi unidad\JEMY-OEE\2026\2. Febrero\Fichas Pesquerias Año 2025_04.02.26\FICHAS_PESCA_AÑO 2025\"/>
    </mc:Choice>
  </mc:AlternateContent>
  <xr:revisionPtr revIDLastSave="0" documentId="13_ncr:1_{10C35C17-FBE9-4FAE-944C-2031C4D7DAB7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Cabal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C7" i="1" l="1"/>
  <c r="BD7" i="1"/>
  <c r="BE7" i="1"/>
  <c r="BF7" i="1"/>
  <c r="BG7" i="1"/>
  <c r="BH7" i="1"/>
  <c r="BI7" i="1"/>
  <c r="BJ7" i="1"/>
  <c r="BK7" i="1"/>
  <c r="BL7" i="1"/>
  <c r="BD8" i="1"/>
  <c r="BE8" i="1"/>
  <c r="BF8" i="1"/>
  <c r="BG8" i="1"/>
  <c r="BH8" i="1"/>
  <c r="BI8" i="1"/>
  <c r="BJ8" i="1"/>
  <c r="BK8" i="1"/>
  <c r="BL8" i="1"/>
  <c r="BL5" i="1"/>
  <c r="BL6" i="1"/>
  <c r="BL4" i="1"/>
  <c r="BR8" i="1"/>
  <c r="BS8" i="1"/>
  <c r="BT8" i="1"/>
  <c r="BU8" i="1"/>
  <c r="BV8" i="1"/>
  <c r="BW8" i="1"/>
  <c r="BX8" i="1"/>
  <c r="BY8" i="1"/>
  <c r="BZ8" i="1"/>
  <c r="BZ5" i="1"/>
  <c r="BZ6" i="1"/>
  <c r="BZ4" i="1"/>
  <c r="BY5" i="1"/>
  <c r="BY6" i="1"/>
  <c r="BY4" i="1"/>
  <c r="L64" i="1" l="1"/>
  <c r="L65" i="1"/>
  <c r="L66" i="1"/>
  <c r="M64" i="1"/>
  <c r="M65" i="1"/>
  <c r="M66" i="1"/>
  <c r="F64" i="1"/>
  <c r="F65" i="1"/>
  <c r="F66" i="1"/>
  <c r="E64" i="1"/>
  <c r="E65" i="1"/>
  <c r="E66" i="1"/>
  <c r="AM41" i="1"/>
  <c r="AM42" i="1"/>
  <c r="AM43" i="1"/>
  <c r="AL42" i="1"/>
  <c r="AL43" i="1"/>
  <c r="AX5" i="1"/>
  <c r="AX4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F10" i="1"/>
  <c r="AF5" i="1"/>
  <c r="AF6" i="1"/>
  <c r="AF4" i="1"/>
  <c r="Z43" i="1"/>
  <c r="AB43" i="1"/>
  <c r="V43" i="1"/>
  <c r="R43" i="1"/>
  <c r="C50" i="1" l="1"/>
  <c r="I62" i="1" l="1"/>
  <c r="C62" i="1"/>
  <c r="CC32" i="1" l="1"/>
  <c r="CC31" i="1"/>
  <c r="CC30" i="1"/>
  <c r="BL32" i="1"/>
  <c r="BM32" i="1"/>
  <c r="BK12" i="1"/>
  <c r="BL40" i="1"/>
  <c r="BN39" i="1"/>
  <c r="BN37" i="1"/>
  <c r="BB32" i="1"/>
  <c r="BN31" i="1"/>
  <c r="BN30" i="1"/>
  <c r="BN29" i="1"/>
  <c r="BB7" i="1"/>
  <c r="AJ39" i="1"/>
  <c r="AV26" i="1"/>
  <c r="AV25" i="1"/>
  <c r="AV29" i="1"/>
  <c r="AD35" i="1"/>
  <c r="AD34" i="1"/>
  <c r="AD30" i="1"/>
  <c r="L63" i="1"/>
  <c r="F52" i="1"/>
  <c r="F51" i="1"/>
  <c r="O41" i="1"/>
  <c r="M6" i="1" s="1"/>
  <c r="O40" i="1"/>
  <c r="O39" i="1"/>
  <c r="O34" i="1"/>
  <c r="N7" i="1" s="1"/>
  <c r="O33" i="1"/>
  <c r="N6" i="1" s="1"/>
  <c r="O32" i="1"/>
  <c r="N5" i="1" s="1"/>
  <c r="O31" i="1"/>
  <c r="N4" i="1" s="1"/>
  <c r="N8" i="1" s="1"/>
  <c r="CC33" i="1" l="1"/>
  <c r="AM40" i="1"/>
  <c r="I52" i="1"/>
  <c r="I51" i="1"/>
  <c r="N9" i="1"/>
  <c r="O35" i="1"/>
  <c r="M5" i="1"/>
  <c r="M63" i="1"/>
  <c r="M67" i="1" s="1"/>
  <c r="M68" i="1" s="1"/>
  <c r="F63" i="1"/>
  <c r="AX7" i="1"/>
  <c r="AX6" i="1"/>
  <c r="AM44" i="1" l="1"/>
  <c r="AM45" i="1" s="1"/>
  <c r="F67" i="1"/>
  <c r="AP39" i="1"/>
  <c r="BZ7" i="1" l="1"/>
  <c r="BN38" i="1" l="1"/>
  <c r="BL9" i="1" l="1"/>
  <c r="BL15" i="1" s="1"/>
  <c r="BL14" i="1" s="1"/>
  <c r="AL41" i="1"/>
  <c r="BL10" i="1" l="1"/>
  <c r="B119" i="1" l="1"/>
  <c r="AD29" i="1" l="1"/>
  <c r="AD28" i="1"/>
  <c r="AF7" i="1" l="1"/>
  <c r="AD31" i="1"/>
  <c r="BH32" i="1" l="1"/>
  <c r="AK40" i="1" l="1"/>
  <c r="AV30" i="1"/>
  <c r="BY10" i="1" l="1"/>
  <c r="C121" i="1" l="1"/>
  <c r="CC37" i="1" l="1"/>
  <c r="CC38" i="1"/>
  <c r="AW6" i="1" l="1"/>
  <c r="AX10" i="1" s="1"/>
  <c r="AE7" i="1"/>
  <c r="AE10" i="1" l="1"/>
  <c r="F68" i="1" l="1"/>
  <c r="F50" i="1" l="1"/>
  <c r="I50" i="1" s="1"/>
  <c r="BC40" i="1" l="1"/>
  <c r="BD40" i="1"/>
  <c r="BE40" i="1"/>
  <c r="BF40" i="1"/>
  <c r="BG40" i="1"/>
  <c r="BH40" i="1"/>
  <c r="BI40" i="1"/>
  <c r="BJ40" i="1"/>
  <c r="BK40" i="1"/>
  <c r="BM40" i="1"/>
  <c r="BB40" i="1"/>
  <c r="BC32" i="1"/>
  <c r="BD32" i="1"/>
  <c r="BE32" i="1"/>
  <c r="BF32" i="1"/>
  <c r="BG32" i="1"/>
  <c r="BI32" i="1"/>
  <c r="BJ32" i="1"/>
  <c r="BK32" i="1"/>
  <c r="BN32" i="1" l="1"/>
  <c r="BN40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C33" i="1"/>
  <c r="BD33" i="1"/>
  <c r="BE33" i="1"/>
  <c r="BF33" i="1"/>
  <c r="BG33" i="1"/>
  <c r="BH33" i="1"/>
  <c r="BI33" i="1"/>
  <c r="BJ33" i="1"/>
  <c r="BK33" i="1"/>
  <c r="BL33" i="1"/>
  <c r="BM33" i="1"/>
  <c r="BR39" i="1"/>
  <c r="BS39" i="1"/>
  <c r="BT39" i="1"/>
  <c r="BU39" i="1"/>
  <c r="BV39" i="1"/>
  <c r="BW39" i="1"/>
  <c r="BX39" i="1"/>
  <c r="BY39" i="1"/>
  <c r="BZ39" i="1"/>
  <c r="CA39" i="1"/>
  <c r="CB39" i="1"/>
  <c r="BR7" i="1"/>
  <c r="BS7" i="1"/>
  <c r="BT7" i="1"/>
  <c r="BU7" i="1"/>
  <c r="BV7" i="1"/>
  <c r="BW7" i="1"/>
  <c r="BX7" i="1"/>
  <c r="BY7" i="1"/>
  <c r="BZ10" i="1" s="1"/>
  <c r="BR33" i="1"/>
  <c r="BS33" i="1"/>
  <c r="BT33" i="1"/>
  <c r="BU33" i="1"/>
  <c r="BV33" i="1"/>
  <c r="BW33" i="1"/>
  <c r="BX33" i="1"/>
  <c r="BY33" i="1"/>
  <c r="BZ33" i="1"/>
  <c r="CA33" i="1"/>
  <c r="CB33" i="1"/>
  <c r="BQ33" i="1"/>
  <c r="CC36" i="1"/>
  <c r="BQ39" i="1"/>
  <c r="BN33" i="1" l="1"/>
  <c r="BN41" i="1"/>
  <c r="CC39" i="1"/>
  <c r="AL6" i="1"/>
  <c r="AM6" i="1"/>
  <c r="AN6" i="1"/>
  <c r="AO6" i="1"/>
  <c r="AP6" i="1"/>
  <c r="AQ6" i="1"/>
  <c r="AR6" i="1"/>
  <c r="AS6" i="1"/>
  <c r="AT6" i="1"/>
  <c r="AU6" i="1"/>
  <c r="AV6" i="1"/>
  <c r="AL7" i="1"/>
  <c r="AM7" i="1"/>
  <c r="AN7" i="1"/>
  <c r="AO7" i="1"/>
  <c r="AP7" i="1"/>
  <c r="AQ7" i="1"/>
  <c r="AR7" i="1"/>
  <c r="AS7" i="1"/>
  <c r="AT7" i="1"/>
  <c r="AU7" i="1"/>
  <c r="AV7" i="1"/>
  <c r="AK7" i="1"/>
  <c r="AK6" i="1"/>
  <c r="S7" i="1" l="1"/>
  <c r="T7" i="1"/>
  <c r="U7" i="1"/>
  <c r="V7" i="1"/>
  <c r="W7" i="1"/>
  <c r="X7" i="1"/>
  <c r="Y7" i="1"/>
  <c r="Z7" i="1"/>
  <c r="AA7" i="1"/>
  <c r="AB7" i="1"/>
  <c r="AC7" i="1"/>
  <c r="AD7" i="1"/>
  <c r="AD36" i="1"/>
  <c r="S37" i="1"/>
  <c r="T37" i="1"/>
  <c r="U37" i="1"/>
  <c r="V37" i="1"/>
  <c r="W37" i="1"/>
  <c r="X37" i="1"/>
  <c r="Y37" i="1"/>
  <c r="Z37" i="1"/>
  <c r="AA37" i="1"/>
  <c r="AB37" i="1"/>
  <c r="AC37" i="1"/>
  <c r="S31" i="1"/>
  <c r="T31" i="1"/>
  <c r="U31" i="1"/>
  <c r="V31" i="1"/>
  <c r="W31" i="1"/>
  <c r="X31" i="1"/>
  <c r="Y31" i="1"/>
  <c r="Z31" i="1"/>
  <c r="AA31" i="1"/>
  <c r="AB31" i="1"/>
  <c r="AC31" i="1"/>
  <c r="AD37" i="1" l="1"/>
  <c r="O42" i="1"/>
  <c r="M4" i="1"/>
  <c r="N43" i="1"/>
  <c r="M43" i="1"/>
  <c r="L43" i="1"/>
  <c r="K43" i="1"/>
  <c r="J43" i="1"/>
  <c r="I43" i="1"/>
  <c r="H43" i="1"/>
  <c r="G43" i="1"/>
  <c r="F43" i="1"/>
  <c r="E43" i="1"/>
  <c r="D43" i="1"/>
  <c r="C43" i="1"/>
  <c r="D35" i="1"/>
  <c r="E35" i="1"/>
  <c r="F35" i="1"/>
  <c r="G35" i="1"/>
  <c r="H35" i="1"/>
  <c r="I35" i="1"/>
  <c r="J35" i="1"/>
  <c r="K35" i="1"/>
  <c r="L35" i="1"/>
  <c r="M35" i="1"/>
  <c r="N35" i="1"/>
  <c r="C8" i="1"/>
  <c r="C9" i="1" s="1"/>
  <c r="D8" i="1"/>
  <c r="D9" i="1" s="1"/>
  <c r="E8" i="1"/>
  <c r="E9" i="1" s="1"/>
  <c r="F8" i="1"/>
  <c r="F9" i="1" s="1"/>
  <c r="G8" i="1"/>
  <c r="G9" i="1" s="1"/>
  <c r="H8" i="1"/>
  <c r="I8" i="1"/>
  <c r="J8" i="1"/>
  <c r="K8" i="1"/>
  <c r="K9" i="1" s="1"/>
  <c r="L8" i="1"/>
  <c r="L9" i="1" s="1"/>
  <c r="M7" i="1" l="1"/>
  <c r="O43" i="1"/>
  <c r="M8" i="1"/>
  <c r="N12" i="1" s="1"/>
  <c r="J9" i="1"/>
  <c r="H9" i="1"/>
  <c r="I9" i="1"/>
  <c r="M9" i="1"/>
  <c r="BB33" i="1" l="1"/>
  <c r="BQ7" i="1" l="1"/>
  <c r="BQ8" i="1" s="1"/>
  <c r="BC8" i="1" l="1"/>
  <c r="E63" i="1" l="1"/>
  <c r="BK9" i="1" l="1"/>
  <c r="BK10" i="1" l="1"/>
  <c r="BL12" i="1"/>
  <c r="BJ9" i="1"/>
  <c r="BJ10" i="1" s="1"/>
  <c r="AW7" i="1"/>
  <c r="AX11" i="1" s="1"/>
  <c r="R37" i="1" l="1"/>
  <c r="C35" i="1" l="1"/>
  <c r="BL16" i="1" l="1"/>
  <c r="BC9" i="1"/>
  <c r="BC10" i="1" s="1"/>
  <c r="BD9" i="1"/>
  <c r="BD10" i="1" s="1"/>
  <c r="BE9" i="1"/>
  <c r="BE10" i="1" s="1"/>
  <c r="BF9" i="1"/>
  <c r="BF10" i="1" s="1"/>
  <c r="BG9" i="1"/>
  <c r="BG10" i="1" s="1"/>
  <c r="BH9" i="1"/>
  <c r="BH10" i="1" s="1"/>
  <c r="R31" i="1"/>
  <c r="BB9" i="1" l="1"/>
  <c r="BB10" i="1" s="1"/>
  <c r="BI9" i="1" l="1"/>
  <c r="BI10" i="1" s="1"/>
  <c r="R7" i="1"/>
  <c r="R8" i="1" s="1"/>
  <c r="B8" i="1"/>
  <c r="B9" i="1" s="1"/>
  <c r="I5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Ruben Yanayaco Sarango - O/S</author>
  </authors>
  <commentList>
    <comment ref="AT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Fuente: Base Harriet exportaciones, coincide para esta especie con base de Liz</t>
        </r>
      </text>
    </comment>
    <comment ref="BH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Fuente: Base Harriet exportaciones, coincide para esta especie con base de Liz</t>
        </r>
      </text>
    </comment>
    <comment ref="BP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De bases PESCA_ACUICULTURA</t>
        </r>
      </text>
    </comment>
    <comment ref="I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72,002TOTAL CHD ESPECIE ANUARIO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Nº 034-2012-PRODUCE
R.M. N° 133-2012-PRODUCE</t>
        </r>
      </text>
    </comment>
    <comment ref="D1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N° 077-2013-PRODUCE Y N° 285-2013-PRODUCE</t>
        </r>
      </text>
    </comment>
    <comment ref="N10" authorId="1" shapeId="0" xr:uid="{351668CB-5139-46EB-81FD-DCDA2057BFBF}">
      <text>
        <r>
          <rPr>
            <b/>
            <sz val="9"/>
            <color indexed="81"/>
            <rFont val="Tahoma"/>
            <family val="2"/>
          </rPr>
          <t>30 104. RM N° 000508-2024-PRODUCE
48,909 TM para el periodo enero a diciembre de 2025 (R.M. N° 273-2025-PRODUCE)
Total: 79 013</t>
        </r>
      </text>
    </comment>
  </commentList>
</comments>
</file>

<file path=xl/sharedStrings.xml><?xml version="1.0" encoding="utf-8"?>
<sst xmlns="http://schemas.openxmlformats.org/spreadsheetml/2006/main" count="319" uniqueCount="167">
  <si>
    <t>Desembarques</t>
  </si>
  <si>
    <t>Producción</t>
  </si>
  <si>
    <t>Exportaciones</t>
  </si>
  <si>
    <t>Ventas internas</t>
  </si>
  <si>
    <t>Importaciones</t>
  </si>
  <si>
    <t>Toneladas</t>
  </si>
  <si>
    <t>Enlatado</t>
  </si>
  <si>
    <t>Total de FOB</t>
  </si>
  <si>
    <t>CONGELADO</t>
  </si>
  <si>
    <t>Congelado</t>
  </si>
  <si>
    <t>ENLATADO</t>
  </si>
  <si>
    <t>Curado</t>
  </si>
  <si>
    <t>Millones USD-FOB</t>
  </si>
  <si>
    <t>FRESCO</t>
  </si>
  <si>
    <t>Fresco</t>
  </si>
  <si>
    <t>Total</t>
  </si>
  <si>
    <t>Miles TMB</t>
  </si>
  <si>
    <t>Total general</t>
  </si>
  <si>
    <t>Total (TM )</t>
  </si>
  <si>
    <t>Importado</t>
  </si>
  <si>
    <t>En Miles</t>
  </si>
  <si>
    <t>Volumen (Miles de TM)</t>
  </si>
  <si>
    <t>Cuota (Miles de TM)</t>
  </si>
  <si>
    <t>Valor</t>
  </si>
  <si>
    <t>Volumen</t>
  </si>
  <si>
    <t>Nacional</t>
  </si>
  <si>
    <t xml:space="preserve"> 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</si>
  <si>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</si>
  <si>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</si>
  <si>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</si>
  <si>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</si>
  <si>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</si>
  <si>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</si>
  <si>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</si>
  <si>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</si>
  <si>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</si>
  <si>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</si>
  <si>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</si>
  <si>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</si>
  <si>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</si>
  <si>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 xml:space="preserve">Producción </t>
  </si>
  <si>
    <t>Total FOB</t>
  </si>
  <si>
    <t>TMB</t>
  </si>
  <si>
    <t xml:space="preserve">Ene </t>
  </si>
  <si>
    <t>CURADO</t>
  </si>
  <si>
    <t>US$-FOB</t>
  </si>
  <si>
    <t>Caballa</t>
  </si>
  <si>
    <t>Costa de Marfil</t>
  </si>
  <si>
    <t>MARITIMA DEL CALLAO</t>
  </si>
  <si>
    <t>Principales productos CHD</t>
  </si>
  <si>
    <t>Plantas Pesqueras CHD</t>
  </si>
  <si>
    <t>ESPAÑA</t>
  </si>
  <si>
    <t>PAITA</t>
  </si>
  <si>
    <t>ITALIA</t>
  </si>
  <si>
    <t>TACNA</t>
  </si>
  <si>
    <t>CABALLA</t>
  </si>
  <si>
    <t>RUSIA</t>
  </si>
  <si>
    <t>CHIMBOTE</t>
  </si>
  <si>
    <t>TAMBO DE MORA</t>
  </si>
  <si>
    <t>ENTERO</t>
  </si>
  <si>
    <t>SIERRA LEONA</t>
  </si>
  <si>
    <t>Otros</t>
  </si>
  <si>
    <t>AEREA Y POSTAL EX-IAAC</t>
  </si>
  <si>
    <t>CALLAO</t>
  </si>
  <si>
    <t>FILETE</t>
  </si>
  <si>
    <t>LITUANIA</t>
  </si>
  <si>
    <t>LOMO</t>
  </si>
  <si>
    <t>ESTADOS UNIDOS</t>
  </si>
  <si>
    <t>TROZOS</t>
  </si>
  <si>
    <t>AGUAS INTERNACIONALES</t>
  </si>
  <si>
    <t>Aporte Económico y Pesquero</t>
  </si>
  <si>
    <t>SOLIDO</t>
  </si>
  <si>
    <t>REINO UNIDO</t>
  </si>
  <si>
    <t>PISCO</t>
  </si>
  <si>
    <t>BLOQUES</t>
  </si>
  <si>
    <t>PANAMA</t>
  </si>
  <si>
    <t>Aporte Económico</t>
  </si>
  <si>
    <t>Aporte Pesquero</t>
  </si>
  <si>
    <t>COISHCO</t>
  </si>
  <si>
    <t>GRATED</t>
  </si>
  <si>
    <t>PAISES BAJOS</t>
  </si>
  <si>
    <t>VBP Pesca</t>
  </si>
  <si>
    <t>VBP % Des. Total</t>
  </si>
  <si>
    <t>Part. % Des. Total</t>
  </si>
  <si>
    <t>MOLLENDO</t>
  </si>
  <si>
    <t>HGT</t>
  </si>
  <si>
    <t>BOLIVIA</t>
  </si>
  <si>
    <t>VBP Pesca - CHD</t>
  </si>
  <si>
    <t>VBP Part. % Des. CHD</t>
  </si>
  <si>
    <t>Part. % Des. CHD</t>
  </si>
  <si>
    <t>ILO</t>
  </si>
  <si>
    <t>DESMENUZADO</t>
  </si>
  <si>
    <t>COREA (SUR), REPUBLICA DE</t>
  </si>
  <si>
    <t>VBP Caballa</t>
  </si>
  <si>
    <t>CHILE</t>
  </si>
  <si>
    <t>Desembarque Total</t>
  </si>
  <si>
    <t>CHANCAY</t>
  </si>
  <si>
    <t>ARUBA</t>
  </si>
  <si>
    <t>Desembarque CHD</t>
  </si>
  <si>
    <t>HUACHO</t>
  </si>
  <si>
    <t>OTROS</t>
  </si>
  <si>
    <t>Especies</t>
  </si>
  <si>
    <t>VOL. DESEMB (TM)</t>
  </si>
  <si>
    <t xml:space="preserve"> Puerto/Caleta</t>
  </si>
  <si>
    <t>Part. %</t>
  </si>
  <si>
    <t>MATARANI</t>
  </si>
  <si>
    <t>ATICO</t>
  </si>
  <si>
    <t>BAYOVAR</t>
  </si>
  <si>
    <t>SAN ANDRES</t>
  </si>
  <si>
    <t>PUCUSANA</t>
  </si>
  <si>
    <t>CASMA</t>
  </si>
  <si>
    <t>QUILCA</t>
  </si>
  <si>
    <t>TALARA</t>
  </si>
  <si>
    <t>ANCON</t>
  </si>
  <si>
    <t>PUERTO PIZARRO</t>
  </si>
  <si>
    <t>RM N° 000517-2024-PRODUCE</t>
  </si>
  <si>
    <t>embarcaciones pesqueras de mayor escala para el periodo anual 2025</t>
  </si>
  <si>
    <t>RM N° 000270-2025-PRODUCE</t>
  </si>
  <si>
    <t>RM N° 000508-2024-PRODUCE</t>
  </si>
  <si>
    <t>embarcaciones pesqueras artesanales para el periodo enero a abril de 2025</t>
  </si>
  <si>
    <t>RM N° 000005-2025-PRODUCE</t>
  </si>
  <si>
    <t>RM N° 000146-2025-PRODUCE</t>
  </si>
  <si>
    <t>RM N° 000165-2025-PRODUCE</t>
  </si>
  <si>
    <t>embarcaciones pesqueras artesanales para el periodo mayo a agosto de 2025</t>
  </si>
  <si>
    <t>RM N° 000225-2025-PRODUCE</t>
  </si>
  <si>
    <t>RM N° 000273-2025-PRODUCE</t>
  </si>
  <si>
    <t>embarcaciones pesqueras para el periodo de setiembre hasta diciembre del año 2025</t>
  </si>
  <si>
    <t>Cuota Global</t>
  </si>
  <si>
    <t>Artesanal + Mayor Escala</t>
  </si>
  <si>
    <t>BRASIL</t>
  </si>
  <si>
    <t>Principales Zonas Producción CHD, Noviembre 2025</t>
  </si>
  <si>
    <t>COTE D'IVOIRE</t>
  </si>
  <si>
    <t>Var. % 25/24</t>
  </si>
  <si>
    <t>Desembarque industria pesquera, ENE-DIC 2025</t>
  </si>
  <si>
    <t>2025*</t>
  </si>
  <si>
    <t>GHANA</t>
  </si>
  <si>
    <t>EXPORTACIÓN SEGÚN PAÍS DE DESTINO 2025 Ene-Dic</t>
  </si>
  <si>
    <t>EXPORTACIÓN SEGÚN LUGAR DE DE ORIGEN DE EXPORTACIÓN 2025- Ene-Dic</t>
  </si>
  <si>
    <t>TUMBES</t>
  </si>
  <si>
    <t>2025 (ENERO-DICIEMBRE)</t>
  </si>
  <si>
    <t>CARQUIN/HUACHO</t>
  </si>
  <si>
    <t>PUERTO RICO</t>
  </si>
  <si>
    <t>PARACHIQUE</t>
  </si>
  <si>
    <t>SANTA ROSA</t>
  </si>
  <si>
    <t>LA PLANCHADA</t>
  </si>
  <si>
    <t>SAN JUAN DE MARCONA</t>
  </si>
  <si>
    <t>SAMANCO</t>
  </si>
  <si>
    <t>HUARMEY</t>
  </si>
  <si>
    <t>EL ÑURO</t>
  </si>
  <si>
    <t>CHORRILLOS</t>
  </si>
  <si>
    <t>CULEBRAS</t>
  </si>
  <si>
    <t>MANCORA</t>
  </si>
  <si>
    <t>LOMAS</t>
  </si>
  <si>
    <t>LOS ORGANOS</t>
  </si>
  <si>
    <t>SAN JOSE</t>
  </si>
  <si>
    <t>CHALA</t>
  </si>
  <si>
    <t>CABO BLANCO</t>
  </si>
  <si>
    <t>ZORRITOS</t>
  </si>
  <si>
    <t>PIMENTEL</t>
  </si>
  <si>
    <t>CANCAS</t>
  </si>
  <si>
    <t>ACAPULCO</t>
  </si>
  <si>
    <t>VEGUETA</t>
  </si>
  <si>
    <t>SALAVERRY</t>
  </si>
  <si>
    <t>MALABRIGO</t>
  </si>
  <si>
    <t>SUPE/VIDAL</t>
  </si>
  <si>
    <t>PACASMAYO</t>
  </si>
  <si>
    <t>Desembarque Consumo fresco, ENE-DIC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</si>
</sst>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#,##0.0"/>
    <numFmt numFmtId="167" formatCode="0.0%"/>
    <numFmt numFmtId="168" formatCode="_(* #,##0_);_(* \(#,##0\);_(* &quot;-&quot;??_);_(@_)"/>
    <numFmt numFmtId="169" formatCode="_-* #,##0.0\ _€_-;\-* #,##0.0\ _€_-;_-* &quot;-&quot;??\ _€_-;_-@_-"/>
    <numFmt numFmtId="170" formatCode="#,##0.00000000"/>
    <numFmt numFmtId="171" formatCode="_-* #,##0_-;\-* #,##0_-;_-* &quot;-&quot;??_-;_-@_-"/>
    <numFmt numFmtId="172" formatCode="_-* #,##0\ _€_-;\-* #,##0\ _€_-;_-* &quot;-&quot;??\ _€_-;_-@_-"/>
    <numFmt numFmtId="173" formatCode="#,##0_ ;\-#,##0\ "/>
    <numFmt numFmtId="174" formatCode="0.000%"/>
    <numFmt numFmtId="175" formatCode="#,##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ourier"/>
      <family val="3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164" fontId="1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172" fontId="4" fillId="0" borderId="0" xfId="4" applyNumberFormat="1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166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3" borderId="0" xfId="0" applyFont="1" applyFill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171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left" vertical="center" readingOrder="1"/>
    </xf>
    <xf numFmtId="0" fontId="7" fillId="2" borderId="1" xfId="0" applyFont="1" applyFill="1" applyBorder="1" applyAlignment="1">
      <alignment horizontal="center" vertical="center" wrapText="1"/>
    </xf>
    <xf numFmtId="166" fontId="4" fillId="0" borderId="0" xfId="0" applyNumberFormat="1" applyFont="1"/>
    <xf numFmtId="3" fontId="7" fillId="0" borderId="4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7" fillId="0" borderId="1" xfId="0" applyNumberFormat="1" applyFont="1" applyBorder="1" applyAlignment="1">
      <alignment vertical="center"/>
    </xf>
    <xf numFmtId="168" fontId="4" fillId="0" borderId="0" xfId="4" applyNumberFormat="1" applyFont="1" applyAlignment="1">
      <alignment vertical="center"/>
    </xf>
    <xf numFmtId="9" fontId="4" fillId="0" borderId="0" xfId="1" applyFont="1" applyAlignment="1">
      <alignment vertical="center"/>
    </xf>
    <xf numFmtId="9" fontId="7" fillId="0" borderId="0" xfId="0" applyNumberFormat="1" applyFont="1" applyAlignment="1">
      <alignment vertical="center"/>
    </xf>
    <xf numFmtId="3" fontId="4" fillId="0" borderId="0" xfId="0" applyNumberFormat="1" applyFont="1"/>
    <xf numFmtId="165" fontId="4" fillId="0" borderId="0" xfId="0" applyNumberFormat="1" applyFont="1" applyAlignment="1">
      <alignment vertical="center"/>
    </xf>
    <xf numFmtId="168" fontId="4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3" fontId="4" fillId="0" borderId="7" xfId="0" applyNumberFormat="1" applyFont="1" applyBorder="1" applyAlignment="1">
      <alignment vertical="center"/>
    </xf>
    <xf numFmtId="0" fontId="4" fillId="0" borderId="0" xfId="0" applyFont="1"/>
    <xf numFmtId="170" fontId="4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17" fontId="4" fillId="0" borderId="0" xfId="0" applyNumberFormat="1" applyFont="1" applyAlignment="1">
      <alignment horizontal="center" vertical="center"/>
    </xf>
    <xf numFmtId="169" fontId="4" fillId="0" borderId="0" xfId="0" applyNumberFormat="1" applyFont="1" applyAlignment="1">
      <alignment vertical="center"/>
    </xf>
    <xf numFmtId="168" fontId="17" fillId="0" borderId="0" xfId="4" applyNumberFormat="1" applyFont="1" applyFill="1" applyBorder="1" applyAlignment="1">
      <alignment vertical="center"/>
    </xf>
    <xf numFmtId="0" fontId="18" fillId="0" borderId="5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left" vertical="center" wrapText="1" readingOrder="1"/>
    </xf>
    <xf numFmtId="9" fontId="17" fillId="0" borderId="0" xfId="1" applyFont="1" applyAlignment="1">
      <alignment horizontal="right" vertical="center" wrapText="1" readingOrder="1"/>
    </xf>
    <xf numFmtId="9" fontId="17" fillId="0" borderId="0" xfId="0" applyNumberFormat="1" applyFont="1" applyAlignment="1">
      <alignment horizontal="right" vertical="center" wrapText="1" readingOrder="1"/>
    </xf>
    <xf numFmtId="0" fontId="18" fillId="0" borderId="6" xfId="0" applyFont="1" applyBorder="1" applyAlignment="1">
      <alignment horizontal="left" vertical="center" wrapText="1" readingOrder="1"/>
    </xf>
    <xf numFmtId="9" fontId="18" fillId="0" borderId="6" xfId="0" applyNumberFormat="1" applyFont="1" applyBorder="1" applyAlignment="1">
      <alignment horizontal="right" vertical="center" wrapText="1" readingOrder="1"/>
    </xf>
    <xf numFmtId="167" fontId="14" fillId="0" borderId="8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7" fillId="6" borderId="17" xfId="0" applyFont="1" applyFill="1" applyBorder="1" applyAlignment="1">
      <alignment vertical="center"/>
    </xf>
    <xf numFmtId="173" fontId="4" fillId="0" borderId="0" xfId="0" applyNumberFormat="1" applyFont="1" applyAlignment="1">
      <alignment vertical="center"/>
    </xf>
    <xf numFmtId="173" fontId="7" fillId="2" borderId="15" xfId="0" applyNumberFormat="1" applyFont="1" applyFill="1" applyBorder="1" applyAlignment="1">
      <alignment vertical="center"/>
    </xf>
    <xf numFmtId="173" fontId="7" fillId="2" borderId="19" xfId="0" applyNumberFormat="1" applyFont="1" applyFill="1" applyBorder="1" applyAlignment="1">
      <alignment vertical="center"/>
    </xf>
    <xf numFmtId="173" fontId="7" fillId="0" borderId="16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166" fontId="4" fillId="0" borderId="3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horizontal="right" vertical="center"/>
    </xf>
    <xf numFmtId="3" fontId="10" fillId="0" borderId="13" xfId="0" applyNumberFormat="1" applyFont="1" applyBorder="1" applyAlignment="1">
      <alignment horizontal="right" vertical="center"/>
    </xf>
    <xf numFmtId="3" fontId="10" fillId="0" borderId="16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73" fontId="4" fillId="0" borderId="3" xfId="0" applyNumberFormat="1" applyFont="1" applyBorder="1" applyAlignment="1">
      <alignment vertical="center"/>
    </xf>
    <xf numFmtId="173" fontId="7" fillId="0" borderId="17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67" fontId="4" fillId="0" borderId="7" xfId="0" applyNumberFormat="1" applyFont="1" applyBorder="1" applyAlignment="1">
      <alignment vertical="center"/>
    </xf>
    <xf numFmtId="0" fontId="4" fillId="0" borderId="7" xfId="0" applyFont="1" applyBorder="1"/>
    <xf numFmtId="165" fontId="10" fillId="0" borderId="7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4" fillId="0" borderId="13" xfId="0" applyFont="1" applyBorder="1"/>
    <xf numFmtId="0" fontId="7" fillId="0" borderId="2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167" fontId="14" fillId="0" borderId="7" xfId="1" applyNumberFormat="1" applyFont="1" applyBorder="1" applyAlignment="1">
      <alignment vertical="center"/>
    </xf>
    <xf numFmtId="167" fontId="4" fillId="0" borderId="7" xfId="1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17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7" fillId="2" borderId="14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166" fontId="4" fillId="0" borderId="11" xfId="0" applyNumberFormat="1" applyFont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171" fontId="4" fillId="0" borderId="22" xfId="0" applyNumberFormat="1" applyFont="1" applyBorder="1" applyAlignment="1">
      <alignment vertical="center"/>
    </xf>
    <xf numFmtId="167" fontId="14" fillId="0" borderId="8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3" fontId="7" fillId="2" borderId="15" xfId="0" applyNumberFormat="1" applyFont="1" applyFill="1" applyBorder="1" applyAlignment="1">
      <alignment vertical="center"/>
    </xf>
    <xf numFmtId="3" fontId="7" fillId="2" borderId="19" xfId="0" applyNumberFormat="1" applyFont="1" applyFill="1" applyBorder="1" applyAlignment="1">
      <alignment vertical="center"/>
    </xf>
    <xf numFmtId="0" fontId="7" fillId="2" borderId="25" xfId="0" applyFont="1" applyFill="1" applyBorder="1" applyAlignment="1">
      <alignment horizontal="left" vertical="center"/>
    </xf>
    <xf numFmtId="168" fontId="4" fillId="0" borderId="13" xfId="0" applyNumberFormat="1" applyFont="1" applyBorder="1" applyAlignment="1">
      <alignment horizontal="right" vertical="center"/>
    </xf>
    <xf numFmtId="3" fontId="4" fillId="0" borderId="11" xfId="4" applyNumberFormat="1" applyFont="1" applyBorder="1" applyAlignment="1">
      <alignment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0" xfId="4" applyNumberFormat="1" applyFont="1" applyFill="1" applyBorder="1" applyAlignment="1">
      <alignment vertical="center"/>
    </xf>
    <xf numFmtId="3" fontId="4" fillId="0" borderId="0" xfId="4" applyNumberFormat="1" applyFont="1" applyBorder="1" applyAlignment="1">
      <alignment vertical="center"/>
    </xf>
    <xf numFmtId="3" fontId="4" fillId="0" borderId="3" xfId="4" applyNumberFormat="1" applyFont="1" applyBorder="1" applyAlignment="1">
      <alignment vertical="center"/>
    </xf>
    <xf numFmtId="166" fontId="4" fillId="0" borderId="3" xfId="4" applyNumberFormat="1" applyFont="1" applyBorder="1" applyAlignment="1">
      <alignment vertical="center"/>
    </xf>
    <xf numFmtId="3" fontId="4" fillId="0" borderId="16" xfId="0" applyNumberFormat="1" applyFont="1" applyBorder="1" applyAlignment="1">
      <alignment horizontal="right" vertical="center"/>
    </xf>
    <xf numFmtId="0" fontId="7" fillId="2" borderId="8" xfId="0" applyFont="1" applyFill="1" applyBorder="1" applyAlignment="1">
      <alignment vertical="center"/>
    </xf>
    <xf numFmtId="0" fontId="7" fillId="5" borderId="16" xfId="0" applyFont="1" applyFill="1" applyBorder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3" fillId="0" borderId="29" xfId="0" applyFont="1" applyBorder="1" applyAlignment="1">
      <alignment vertical="center"/>
    </xf>
    <xf numFmtId="167" fontId="19" fillId="3" borderId="30" xfId="1" applyNumberFormat="1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167" fontId="19" fillId="3" borderId="32" xfId="1" applyNumberFormat="1" applyFont="1" applyFill="1" applyBorder="1" applyAlignment="1">
      <alignment vertical="center"/>
    </xf>
    <xf numFmtId="0" fontId="4" fillId="0" borderId="31" xfId="0" applyFont="1" applyBorder="1" applyAlignment="1">
      <alignment vertical="center"/>
    </xf>
    <xf numFmtId="3" fontId="19" fillId="3" borderId="0" xfId="0" applyNumberFormat="1" applyFont="1" applyFill="1" applyAlignment="1">
      <alignment vertical="center"/>
    </xf>
    <xf numFmtId="166" fontId="20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9" fontId="4" fillId="0" borderId="0" xfId="0" applyNumberFormat="1" applyFont="1" applyAlignment="1">
      <alignment vertical="center"/>
    </xf>
    <xf numFmtId="168" fontId="4" fillId="0" borderId="7" xfId="4" applyNumberFormat="1" applyFont="1" applyBorder="1" applyAlignment="1">
      <alignment vertical="center"/>
    </xf>
    <xf numFmtId="168" fontId="4" fillId="0" borderId="7" xfId="0" applyNumberFormat="1" applyFont="1" applyBorder="1" applyAlignment="1">
      <alignment horizontal="right" vertical="center"/>
    </xf>
    <xf numFmtId="168" fontId="4" fillId="0" borderId="24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vertical="center"/>
    </xf>
    <xf numFmtId="3" fontId="4" fillId="0" borderId="21" xfId="0" applyNumberFormat="1" applyFont="1" applyBorder="1" applyAlignment="1">
      <alignment vertical="center"/>
    </xf>
    <xf numFmtId="3" fontId="4" fillId="8" borderId="0" xfId="0" applyNumberFormat="1" applyFont="1" applyFill="1" applyAlignment="1">
      <alignment vertical="center"/>
    </xf>
    <xf numFmtId="3" fontId="4" fillId="10" borderId="0" xfId="0" applyNumberFormat="1" applyFont="1" applyFill="1" applyAlignment="1">
      <alignment vertical="center"/>
    </xf>
    <xf numFmtId="0" fontId="7" fillId="0" borderId="8" xfId="0" applyFont="1" applyBorder="1" applyAlignment="1">
      <alignment horizontal="center" vertical="center"/>
    </xf>
    <xf numFmtId="174" fontId="4" fillId="0" borderId="7" xfId="1" applyNumberFormat="1" applyFont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3" fontId="21" fillId="0" borderId="0" xfId="0" applyNumberFormat="1" applyFont="1" applyAlignment="1">
      <alignment vertical="center"/>
    </xf>
    <xf numFmtId="3" fontId="7" fillId="0" borderId="1" xfId="0" applyNumberFormat="1" applyFont="1" applyBorder="1"/>
    <xf numFmtId="175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 wrapText="1" readingOrder="1"/>
    </xf>
    <xf numFmtId="9" fontId="22" fillId="0" borderId="0" xfId="1" applyFont="1" applyAlignment="1">
      <alignment horizontal="right" vertical="center" wrapText="1" readingOrder="1"/>
    </xf>
    <xf numFmtId="9" fontId="22" fillId="0" borderId="5" xfId="0" applyNumberFormat="1" applyFont="1" applyBorder="1" applyAlignment="1">
      <alignment horizontal="right" vertical="center" wrapText="1" readingOrder="1"/>
    </xf>
    <xf numFmtId="0" fontId="23" fillId="0" borderId="6" xfId="0" applyFont="1" applyBorder="1" applyAlignment="1">
      <alignment horizontal="left" vertical="center" wrapText="1" readingOrder="1"/>
    </xf>
    <xf numFmtId="9" fontId="23" fillId="0" borderId="6" xfId="0" applyNumberFormat="1" applyFont="1" applyBorder="1" applyAlignment="1">
      <alignment horizontal="right" vertical="center" wrapText="1" readingOrder="1"/>
    </xf>
    <xf numFmtId="3" fontId="24" fillId="0" borderId="1" xfId="0" applyNumberFormat="1" applyFont="1" applyBorder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0" xfId="0" applyNumberFormat="1" applyFont="1" applyBorder="1" applyAlignment="1">
      <alignment vertical="center"/>
    </xf>
    <xf numFmtId="173" fontId="24" fillId="0" borderId="16" xfId="0" applyNumberFormat="1" applyFont="1" applyBorder="1" applyAlignment="1">
      <alignment vertical="center"/>
    </xf>
    <xf numFmtId="10" fontId="4" fillId="0" borderId="0" xfId="0" applyNumberFormat="1" applyFont="1" applyAlignment="1">
      <alignment vertical="center"/>
    </xf>
    <xf numFmtId="168" fontId="4" fillId="0" borderId="0" xfId="4" applyNumberFormat="1" applyFont="1"/>
    <xf numFmtId="168" fontId="4" fillId="0" borderId="3" xfId="4" applyNumberFormat="1" applyFont="1" applyBorder="1"/>
    <xf numFmtId="167" fontId="9" fillId="0" borderId="9" xfId="1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right" vertical="center"/>
    </xf>
    <xf numFmtId="3" fontId="10" fillId="0" borderId="0" xfId="2" applyNumberFormat="1" applyFont="1" applyBorder="1" applyAlignment="1">
      <alignment horizontal="right" vertical="center"/>
    </xf>
    <xf numFmtId="3" fontId="7" fillId="0" borderId="13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7" fillId="9" borderId="0" xfId="0" applyFont="1" applyFill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167" fontId="4" fillId="0" borderId="9" xfId="0" applyNumberFormat="1" applyFont="1" applyBorder="1" applyAlignment="1">
      <alignment vertical="center"/>
    </xf>
    <xf numFmtId="0" fontId="12" fillId="3" borderId="8" xfId="0" applyFont="1" applyFill="1" applyBorder="1" applyAlignment="1">
      <alignment horizontal="center" vertical="center"/>
    </xf>
    <xf numFmtId="167" fontId="14" fillId="0" borderId="17" xfId="1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6" fontId="4" fillId="0" borderId="18" xfId="0" applyNumberFormat="1" applyFont="1" applyBorder="1" applyAlignment="1">
      <alignment vertical="center"/>
    </xf>
    <xf numFmtId="166" fontId="4" fillId="0" borderId="17" xfId="0" applyNumberFormat="1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" fontId="25" fillId="0" borderId="3" xfId="0" applyNumberFormat="1" applyFont="1" applyBorder="1" applyAlignment="1">
      <alignment vertical="center"/>
    </xf>
    <xf numFmtId="0" fontId="7" fillId="8" borderId="4" xfId="0" applyFont="1" applyFill="1" applyBorder="1" applyAlignment="1">
      <alignment horizontal="right" vertical="center"/>
    </xf>
    <xf numFmtId="0" fontId="7" fillId="6" borderId="4" xfId="0" applyFont="1" applyFill="1" applyBorder="1" applyAlignment="1">
      <alignment horizontal="right" vertical="center"/>
    </xf>
    <xf numFmtId="167" fontId="13" fillId="0" borderId="8" xfId="1" applyNumberFormat="1" applyFont="1" applyBorder="1" applyAlignment="1">
      <alignment vertical="center"/>
    </xf>
    <xf numFmtId="0" fontId="12" fillId="3" borderId="4" xfId="0" applyFont="1" applyFill="1" applyBorder="1" applyAlignment="1">
      <alignment horizontal="right" vertical="center"/>
    </xf>
    <xf numFmtId="0" fontId="12" fillId="3" borderId="10" xfId="0" applyFont="1" applyFill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33" xfId="4" applyNumberFormat="1" applyFont="1" applyBorder="1" applyAlignment="1">
      <alignment vertical="center"/>
    </xf>
    <xf numFmtId="3" fontId="4" fillId="0" borderId="7" xfId="4" applyNumberFormat="1" applyFont="1" applyBorder="1" applyAlignment="1">
      <alignment vertical="center"/>
    </xf>
    <xf numFmtId="3" fontId="7" fillId="5" borderId="0" xfId="0" applyNumberFormat="1" applyFont="1" applyFill="1" applyBorder="1" applyAlignment="1">
      <alignment vertical="center"/>
    </xf>
    <xf numFmtId="3" fontId="7" fillId="5" borderId="7" xfId="0" applyNumberFormat="1" applyFont="1" applyFill="1" applyBorder="1" applyAlignment="1">
      <alignment vertical="center"/>
    </xf>
    <xf numFmtId="166" fontId="4" fillId="0" borderId="33" xfId="4" applyNumberFormat="1" applyFont="1" applyBorder="1" applyAlignment="1">
      <alignment vertical="center"/>
    </xf>
  </cellXfs>
  <cellStyles count="5">
    <cellStyle name="Millares" xfId="4" builtinId="3"/>
    <cellStyle name="Normal" xfId="0" builtinId="0"/>
    <cellStyle name="Normal 2" xfId="2" xr:uid="{00000000-0005-0000-0000-000002000000}"/>
    <cellStyle name="Normal 3" xfId="3" xr:uid="{00000000-0005-0000-0000-000003000000}"/>
    <cellStyle name="Porcentaje" xfId="1" builtinId="5"/>
  </cellStyles>
  <dxfs count="0"/>
  <tableStyles count="0" defaultTableStyle="TableStyleMedium2" defaultPivotStyle="PivotStyleLight16"/>
  <colors>
    <mruColors>
      <color rgb="FFD2A8F2"/>
      <color rgb="FFD1B2E8"/>
      <color rgb="FFFCB2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94296112908571"/>
          <c:y val="0.16694212310517109"/>
          <c:w val="0.59227155532065023"/>
          <c:h val="0.6276504944026084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4B-43E4-B596-3C4FCF3EBFC3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4B-43E4-B596-3C4FCF3EBFC3}"/>
              </c:ext>
            </c:extLst>
          </c:dPt>
          <c:dLbls>
            <c:dLbl>
              <c:idx val="0"/>
              <c:layout>
                <c:manualLayout>
                  <c:x val="-0.14124340491661799"/>
                  <c:y val="-0.158732709472718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478499805743466"/>
                      <c:h val="0.283111125395269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04B-43E4-B596-3C4FCF3EBFC3}"/>
                </c:ext>
              </c:extLst>
            </c:dLbl>
            <c:dLbl>
              <c:idx val="1"/>
              <c:layout>
                <c:manualLayout>
                  <c:x val="0.17420065661673323"/>
                  <c:y val="2.26761013532454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828748780335896"/>
                      <c:h val="0.192406719982287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04B-43E4-B596-3C4FCF3EBF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Caballa!$BK$14:$BK$15</c:f>
              <c:strCache>
                <c:ptCount val="2"/>
                <c:pt idx="0">
                  <c:v>Nacional</c:v>
                </c:pt>
                <c:pt idx="1">
                  <c:v>Importado</c:v>
                </c:pt>
              </c:strCache>
            </c:strRef>
          </c:cat>
          <c:val>
            <c:numRef>
              <c:f>Caballa!$BL$14:$BL$15</c:f>
              <c:numCache>
                <c:formatCode>0%</c:formatCode>
                <c:ptCount val="2"/>
                <c:pt idx="0">
                  <c:v>0.88270084586888886</c:v>
                </c:pt>
                <c:pt idx="1">
                  <c:v>0.11729915413111118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4B-43E4-B596-3C4FCF3EB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31"/>
        <c:holeSize val="5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33528973880652E-2"/>
          <c:y val="0.80866905569214786"/>
          <c:w val="0.89999940685028601"/>
          <c:h val="0.19133094430785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0954679231501835"/>
          <c:y val="3.5199020616285152E-2"/>
          <c:w val="0.60364198812737646"/>
          <c:h val="0.7248471325188282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44-4E83-8028-29ED730C8B0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44-4E83-8028-29ED730C8B0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44-4E83-8028-29ED730C8B0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744-4E83-8028-29ED730C8B0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744-4E83-8028-29ED730C8B00}"/>
              </c:ext>
            </c:extLst>
          </c:dPt>
          <c:dLbls>
            <c:dLbl>
              <c:idx val="0"/>
              <c:layout>
                <c:manualLayout>
                  <c:x val="0.26252126848045582"/>
                  <c:y val="4.68663529330184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051998370658178"/>
                      <c:h val="0.325261652776704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744-4E83-8028-29ED730C8B00}"/>
                </c:ext>
              </c:extLst>
            </c:dLbl>
            <c:dLbl>
              <c:idx val="1"/>
              <c:layout>
                <c:manualLayout>
                  <c:x val="0.1288931064899248"/>
                  <c:y val="7.86758910937960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44-4E83-8028-29ED730C8B00}"/>
                </c:ext>
              </c:extLst>
            </c:dLbl>
            <c:dLbl>
              <c:idx val="2"/>
              <c:layout>
                <c:manualLayout>
                  <c:x val="4.6795052106821659E-2"/>
                  <c:y val="0.186504941371635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608784782158647"/>
                      <c:h val="0.2453989107134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744-4E83-8028-29ED730C8B00}"/>
                </c:ext>
              </c:extLst>
            </c:dLbl>
            <c:dLbl>
              <c:idx val="3"/>
              <c:layout>
                <c:manualLayout>
                  <c:x val="-3.829893432109796E-2"/>
                  <c:y val="0.191878041267220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44-4E83-8028-29ED730C8B00}"/>
                </c:ext>
              </c:extLst>
            </c:dLbl>
            <c:dLbl>
              <c:idx val="4"/>
              <c:layout>
                <c:manualLayout>
                  <c:x val="-0.1199523312674035"/>
                  <c:y val="0.100272913107558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44-4E83-8028-29ED730C8B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Caballa!$AL$40:$AL$44</c:f>
              <c:strCache>
                <c:ptCount val="5"/>
                <c:pt idx="0">
                  <c:v>Costa de Marfil</c:v>
                </c:pt>
                <c:pt idx="1">
                  <c:v>Italia</c:v>
                </c:pt>
                <c:pt idx="2">
                  <c:v>España</c:v>
                </c:pt>
                <c:pt idx="3">
                  <c:v>Ghana</c:v>
                </c:pt>
                <c:pt idx="4">
                  <c:v>Otros</c:v>
                </c:pt>
              </c:strCache>
            </c:strRef>
          </c:cat>
          <c:val>
            <c:numRef>
              <c:f>Caballa!$AM$40:$AM$44</c:f>
              <c:numCache>
                <c:formatCode>0%</c:formatCode>
                <c:ptCount val="5"/>
                <c:pt idx="0">
                  <c:v>0.66920428003510068</c:v>
                </c:pt>
                <c:pt idx="1">
                  <c:v>7.1513515402400391E-2</c:v>
                </c:pt>
                <c:pt idx="2">
                  <c:v>6.9910761796600135E-2</c:v>
                </c:pt>
                <c:pt idx="3">
                  <c:v>4.0857156341737588E-2</c:v>
                </c:pt>
                <c:pt idx="4">
                  <c:v>0.1485142864241612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44-4E83-8028-29ED730C8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45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165358380853198E-2"/>
          <c:y val="0.10653389792666812"/>
          <c:w val="0.95639959465504687"/>
          <c:h val="0.63908700431425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Caballa!$A$9</c:f>
              <c:strCache>
                <c:ptCount val="1"/>
                <c:pt idx="0">
                  <c:v>Volumen (Miles de TM)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E4-41FA-802F-7D189FA47D3F}"/>
                </c:ext>
              </c:extLst>
            </c:dLbl>
            <c:dLbl>
              <c:idx val="1"/>
              <c:layout>
                <c:manualLayout>
                  <c:x val="0"/>
                  <c:y val="-4.26263999823548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72-43F6-8ACF-E4E7227674C0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72-43F6-8ACF-E4E7227674C0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72-43F6-8ACF-E4E7227674C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72-43F6-8ACF-E4E7227674C0}"/>
                </c:ext>
              </c:extLst>
            </c:dLbl>
            <c:dLbl>
              <c:idx val="5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55-4CB6-A992-C5D4B2E6FC41}"/>
                </c:ext>
              </c:extLst>
            </c:dLbl>
            <c:dLbl>
              <c:idx val="6"/>
              <c:layout>
                <c:manualLayout>
                  <c:x val="-2.9191476548558254E-3"/>
                  <c:y val="9.22290378647404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B6-4285-AD7E-8EF14523D5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Caballa!$H$3:$N$3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Caballa!$H$9:$N$9</c:f>
              <c:numCache>
                <c:formatCode>#,##0</c:formatCode>
                <c:ptCount val="7"/>
                <c:pt idx="0">
                  <c:v>55.544232594973096</c:v>
                </c:pt>
                <c:pt idx="1">
                  <c:v>98.684487935799453</c:v>
                </c:pt>
                <c:pt idx="2">
                  <c:v>98.784570301672943</c:v>
                </c:pt>
                <c:pt idx="3">
                  <c:v>90.514794643349788</c:v>
                </c:pt>
                <c:pt idx="4">
                  <c:v>81.425646073925265</c:v>
                </c:pt>
                <c:pt idx="5">
                  <c:v>60.881362199647612</c:v>
                </c:pt>
                <c:pt idx="6">
                  <c:v>39.749512153469453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55-4CB6-A992-C5D4B2E6F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575117176"/>
        <c:axId val="575117960"/>
      </c:barChart>
      <c:lineChart>
        <c:grouping val="stacked"/>
        <c:varyColors val="0"/>
        <c:ser>
          <c:idx val="1"/>
          <c:order val="1"/>
          <c:tx>
            <c:strRef>
              <c:f>Caballa!$A$10</c:f>
              <c:strCache>
                <c:ptCount val="1"/>
                <c:pt idx="0">
                  <c:v>Cuota (Miles de TM)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E4-41FA-802F-7D189FA47D3F}"/>
                </c:ext>
              </c:extLst>
            </c:dLbl>
            <c:dLbl>
              <c:idx val="5"/>
              <c:layout>
                <c:manualLayout>
                  <c:x val="-3.956916138864084E-2"/>
                  <c:y val="-4.9911159955652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72-43F6-8ACF-E4E7227674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8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Caballa!$H$3:$N$3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Caballa!$H$10:$N$10</c:f>
              <c:numCache>
                <c:formatCode>#,##0</c:formatCode>
                <c:ptCount val="7"/>
                <c:pt idx="0">
                  <c:v>135</c:v>
                </c:pt>
                <c:pt idx="1">
                  <c:v>94</c:v>
                </c:pt>
                <c:pt idx="2">
                  <c:v>68.081000000000003</c:v>
                </c:pt>
                <c:pt idx="3">
                  <c:v>74</c:v>
                </c:pt>
                <c:pt idx="4">
                  <c:v>74.658000000000001</c:v>
                </c:pt>
                <c:pt idx="5">
                  <c:v>63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2-43F6-8ACF-E4E722767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952336"/>
        <c:axId val="1047117312"/>
      </c:lineChart>
      <c:catAx>
        <c:axId val="57511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75117960"/>
        <c:crosses val="autoZero"/>
        <c:auto val="0"/>
        <c:lblAlgn val="ctr"/>
        <c:lblOffset val="100"/>
        <c:noMultiLvlLbl val="0"/>
      </c:catAx>
      <c:valAx>
        <c:axId val="575117960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75117176"/>
        <c:crosses val="autoZero"/>
        <c:crossBetween val="between"/>
      </c:valAx>
      <c:valAx>
        <c:axId val="104711731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214952336"/>
        <c:crosses val="max"/>
        <c:crossBetween val="between"/>
      </c:valAx>
      <c:catAx>
        <c:axId val="1214952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7117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58079413420015"/>
          <c:y val="0.90548769308501253"/>
          <c:w val="0.64292142017048726"/>
          <c:h val="9.4512174656039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100" b="1" dirty="0"/>
              <a:t>Importación</a:t>
            </a:r>
            <a:r>
              <a:rPr lang="es-PE" sz="1100" b="1" baseline="0" dirty="0"/>
              <a:t> </a:t>
            </a:r>
            <a:r>
              <a:rPr lang="es-PE" sz="1100" b="1" dirty="0"/>
              <a:t>del recurso caballa, 2019-2025*</a:t>
            </a:r>
          </a:p>
          <a:p>
            <a:pPr>
              <a:defRPr b="1"/>
            </a:pPr>
            <a:r>
              <a:rPr lang="es-PE" sz="1050" b="0" dirty="0"/>
              <a:t>(En miles toneladas)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7570511469281401E-2"/>
          <c:y val="0.23667242641980521"/>
          <c:w val="0.9649936088252995"/>
          <c:h val="0.59849699111538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Caballa!$AI$7</c:f>
              <c:strCache>
                <c:ptCount val="1"/>
                <c:pt idx="0">
                  <c:v>Miles TMB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Caballa!$BT$3:$BZ$3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Caballa!$BT$8:$BZ$8</c:f>
              <c:numCache>
                <c:formatCode>#,##0.0</c:formatCode>
                <c:ptCount val="7"/>
                <c:pt idx="0">
                  <c:v>6.0621429320000004</c:v>
                </c:pt>
                <c:pt idx="1">
                  <c:v>22.945211149000013</c:v>
                </c:pt>
                <c:pt idx="2">
                  <c:v>26.470795334999995</c:v>
                </c:pt>
                <c:pt idx="3">
                  <c:v>25.663104660809999</c:v>
                </c:pt>
                <c:pt idx="4">
                  <c:v>5.2531156846299991</c:v>
                </c:pt>
                <c:pt idx="5">
                  <c:v>3.0652310867099994</c:v>
                </c:pt>
                <c:pt idx="6">
                  <c:v>3.5947027026799998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3-4C2A-BF41-AC21102AD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588405792"/>
        <c:axId val="1588399808"/>
      </c:barChart>
      <c:catAx>
        <c:axId val="158840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88399808"/>
        <c:crosses val="autoZero"/>
        <c:auto val="1"/>
        <c:lblAlgn val="ctr"/>
        <c:lblOffset val="100"/>
        <c:noMultiLvlLbl val="0"/>
      </c:catAx>
      <c:valAx>
        <c:axId val="1588399808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1588405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1"/>
          <c:order val="0"/>
          <c:tx>
            <c:strRef>
              <c:f>Caballa!$A$3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84A8-4D50-8952-D578AB57FBF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4A8-4D50-8952-D578AB57FBF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4A8-4D50-8952-D578AB57FBF9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4A8-4D50-8952-D578AB57FBF9}"/>
              </c:ext>
            </c:extLst>
          </c:dPt>
          <c:dLbls>
            <c:dLbl>
              <c:idx val="0"/>
              <c:layout>
                <c:manualLayout>
                  <c:x val="-0.12325108133974151"/>
                  <c:y val="-0.12366039641920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A8-4D50-8952-D578AB57FBF9}"/>
                </c:ext>
              </c:extLst>
            </c:dLbl>
            <c:dLbl>
              <c:idx val="1"/>
              <c:layout>
                <c:manualLayout>
                  <c:x val="0.15169363857198945"/>
                  <c:y val="-7.342275180895929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041052837462357"/>
                      <c:h val="0.239244527479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84A8-4D50-8952-D578AB57FB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A8-4D50-8952-D578AB57FBF9}"/>
                </c:ext>
              </c:extLst>
            </c:dLbl>
            <c:dLbl>
              <c:idx val="3"/>
              <c:layout>
                <c:manualLayout>
                  <c:x val="-0.15169363857198959"/>
                  <c:y val="0.115931621643003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A8-4D50-8952-D578AB57FBF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Caballa!$A$4:$A$7</c:f>
              <c:strCache>
                <c:ptCount val="4"/>
                <c:pt idx="0">
                  <c:v>Enlatado</c:v>
                </c:pt>
                <c:pt idx="1">
                  <c:v>Congelado</c:v>
                </c:pt>
                <c:pt idx="2">
                  <c:v>Curado</c:v>
                </c:pt>
                <c:pt idx="3">
                  <c:v>Fresco</c:v>
                </c:pt>
              </c:strCache>
            </c:strRef>
          </c:cat>
          <c:val>
            <c:numRef>
              <c:f>Caballa!$N$4:$N$7</c:f>
              <c:numCache>
                <c:formatCode>#,##0</c:formatCode>
                <c:ptCount val="4"/>
                <c:pt idx="0">
                  <c:v>8861.2762999999995</c:v>
                </c:pt>
                <c:pt idx="1">
                  <c:v>13120.599853469459</c:v>
                </c:pt>
                <c:pt idx="2">
                  <c:v>0</c:v>
                </c:pt>
                <c:pt idx="3">
                  <c:v>17767.635999999999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A8-4D50-8952-D578AB57F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0" baseline="0" dirty="0">
                <a:solidFill>
                  <a:sysClr val="windowText" lastClr="000000"/>
                </a:solidFill>
                <a:effectLst/>
              </a:rPr>
              <a:t>Producción anual del recurso caballa, 2017-2025*</a:t>
            </a:r>
            <a:endParaRPr lang="es-PE" sz="1200" dirty="0">
              <a:solidFill>
                <a:sysClr val="windowText" lastClr="000000"/>
              </a:solidFill>
              <a:effectLst/>
            </a:endParaRPr>
          </a:p>
          <a:p>
            <a:pPr>
              <a:defRPr sz="1200">
                <a:solidFill>
                  <a:sysClr val="windowText" lastClr="000000"/>
                </a:solidFill>
              </a:defRPr>
            </a:pPr>
            <a:r>
              <a:rPr lang="es-ES" sz="1100" b="0" i="0" baseline="0" dirty="0">
                <a:solidFill>
                  <a:sysClr val="windowText" lastClr="000000"/>
                </a:solidFill>
                <a:effectLst/>
              </a:rPr>
              <a:t>(En miles de toneladas)</a:t>
            </a:r>
            <a:endParaRPr lang="es-PE" sz="1100" dirty="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4127704465427039E-2"/>
          <c:y val="0.24960625219267138"/>
          <c:w val="0.95792698379437469"/>
          <c:h val="0.52865401697407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Caballa!$A$8</c:f>
              <c:strCache>
                <c:ptCount val="1"/>
                <c:pt idx="0">
                  <c:v>Total (TM 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Caballa!$X$3:$AF$3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2025*</c:v>
                </c:pt>
              </c:strCache>
            </c:strRef>
          </c:cat>
          <c:val>
            <c:numRef>
              <c:f>Caballa!$X$8:$AF$8</c:f>
              <c:numCache>
                <c:formatCode>#,##0.0</c:formatCode>
                <c:ptCount val="9"/>
                <c:pt idx="0">
                  <c:v>66.249998079499974</c:v>
                </c:pt>
                <c:pt idx="1">
                  <c:v>33.811078039999998</c:v>
                </c:pt>
                <c:pt idx="2">
                  <c:v>27.335338687992497</c:v>
                </c:pt>
                <c:pt idx="3">
                  <c:v>46.900968171159285</c:v>
                </c:pt>
                <c:pt idx="4">
                  <c:v>47.107040430673472</c:v>
                </c:pt>
                <c:pt idx="5">
                  <c:v>33.376095618922065</c:v>
                </c:pt>
                <c:pt idx="6">
                  <c:v>38.96416584</c:v>
                </c:pt>
                <c:pt idx="7">
                  <c:v>27.715232005933977</c:v>
                </c:pt>
                <c:pt idx="8">
                  <c:v>16.814608755288813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62-492C-9F84-8EF4A90B82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9"/>
        <c:overlap val="-27"/>
        <c:axId val="1588395456"/>
        <c:axId val="1588400896"/>
      </c:barChart>
      <c:catAx>
        <c:axId val="1588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88400896"/>
        <c:crosses val="autoZero"/>
        <c:auto val="1"/>
        <c:lblAlgn val="ctr"/>
        <c:lblOffset val="100"/>
        <c:noMultiLvlLbl val="0"/>
      </c:catAx>
      <c:valAx>
        <c:axId val="1588400896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1588395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0" baseline="0">
                <a:effectLst/>
              </a:rPr>
              <a:t>Exportaciones anuales del recurso caballa, 2015-2025*</a:t>
            </a:r>
            <a:endParaRPr lang="es-P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6253246902474283E-4"/>
          <c:y val="0.23086441562515539"/>
          <c:w val="0.99112582710875052"/>
          <c:h val="0.52795751793054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Caballa!$AI$7</c:f>
              <c:strCache>
                <c:ptCount val="1"/>
                <c:pt idx="0">
                  <c:v>Miles TMB</c:v>
                </c:pt>
              </c:strCache>
            </c:strRef>
          </c:tx>
          <c:spPr>
            <a:solidFill>
              <a:srgbClr val="D1B2E8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3.0812794200013125E-3"/>
                  <c:y val="2.39276885400644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68-4369-9F87-33195D2DFC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Caballa!$AN$3:$AX$3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2025*</c:v>
                </c:pt>
              </c:strCache>
            </c:strRef>
          </c:cat>
          <c:val>
            <c:numRef>
              <c:f>Caballa!$AN$7:$AX$7</c:f>
              <c:numCache>
                <c:formatCode>#,##0.0</c:formatCode>
                <c:ptCount val="11"/>
                <c:pt idx="0">
                  <c:v>1.046372203</c:v>
                </c:pt>
                <c:pt idx="1">
                  <c:v>29.687856159999978</c:v>
                </c:pt>
                <c:pt idx="2">
                  <c:v>61.296605663000008</c:v>
                </c:pt>
                <c:pt idx="3">
                  <c:v>11.210087296000001</c:v>
                </c:pt>
                <c:pt idx="4">
                  <c:v>9.6754944300000005</c:v>
                </c:pt>
                <c:pt idx="5">
                  <c:v>21.200934417999996</c:v>
                </c:pt>
                <c:pt idx="6">
                  <c:v>22.306615430199997</c:v>
                </c:pt>
                <c:pt idx="7">
                  <c:v>13.988701719197001</c:v>
                </c:pt>
                <c:pt idx="8">
                  <c:v>24.902414986678696</c:v>
                </c:pt>
                <c:pt idx="9">
                  <c:v>15.963329078533999</c:v>
                </c:pt>
                <c:pt idx="10">
                  <c:v>10.563120201139501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68-4369-9F87-33195D2DF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588396000"/>
        <c:axId val="1588398720"/>
      </c:barChart>
      <c:lineChart>
        <c:grouping val="stacked"/>
        <c:varyColors val="0"/>
        <c:ser>
          <c:idx val="1"/>
          <c:order val="1"/>
          <c:tx>
            <c:strRef>
              <c:f>Caballa!$AI$6</c:f>
              <c:strCache>
                <c:ptCount val="1"/>
                <c:pt idx="0">
                  <c:v>Millones USD-FOB</c:v>
                </c:pt>
              </c:strCache>
            </c:strRef>
          </c:tx>
          <c:spPr>
            <a:ln w="12700" cap="rnd">
              <a:solidFill>
                <a:srgbClr val="D2A8F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12700">
                <a:solidFill>
                  <a:srgbClr val="7030A0"/>
                </a:solidFill>
              </a:ln>
              <a:effectLst/>
            </c:spPr>
          </c:marker>
          <c:dPt>
            <c:idx val="7"/>
            <c:marker>
              <c:symbol val="circle"/>
              <c:size val="5"/>
              <c:spPr>
                <a:solidFill>
                  <a:srgbClr val="7030A0"/>
                </a:solidFill>
                <a:ln w="12700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rgbClr val="D2A8F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68-4369-9F87-33195D2DFC94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rgbClr val="7030A0"/>
                </a:solidFill>
                <a:ln w="12700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rgbClr val="D2A8F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68-4369-9F87-33195D2DFC94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7030A0"/>
                </a:solidFill>
                <a:ln w="12700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rgbClr val="D2A8F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68-4369-9F87-33195D2DFC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Caballa!$AN$6:$AX$6</c:f>
              <c:numCache>
                <c:formatCode>#,##0.0</c:formatCode>
                <c:ptCount val="11"/>
                <c:pt idx="0">
                  <c:v>1.97068358</c:v>
                </c:pt>
                <c:pt idx="1">
                  <c:v>16.018990240000001</c:v>
                </c:pt>
                <c:pt idx="2">
                  <c:v>32.856776930000017</c:v>
                </c:pt>
                <c:pt idx="3">
                  <c:v>9.7494287400000008</c:v>
                </c:pt>
                <c:pt idx="4">
                  <c:v>9.3833781500000004</c:v>
                </c:pt>
                <c:pt idx="5">
                  <c:v>20.516559910000002</c:v>
                </c:pt>
                <c:pt idx="6">
                  <c:v>21.674663909499998</c:v>
                </c:pt>
                <c:pt idx="7">
                  <c:v>15.784718774400499</c:v>
                </c:pt>
                <c:pt idx="8">
                  <c:v>24.624202209198021</c:v>
                </c:pt>
                <c:pt idx="9">
                  <c:v>15.213114604839999</c:v>
                </c:pt>
                <c:pt idx="10">
                  <c:v>12.233352605830019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9068-4369-9F87-33195D2DF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8402528"/>
        <c:axId val="1588397088"/>
      </c:lineChart>
      <c:catAx>
        <c:axId val="158839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88398720"/>
        <c:crosses val="autoZero"/>
        <c:auto val="1"/>
        <c:lblAlgn val="ctr"/>
        <c:lblOffset val="100"/>
        <c:noMultiLvlLbl val="0"/>
      </c:catAx>
      <c:valAx>
        <c:axId val="1588398720"/>
        <c:scaling>
          <c:orientation val="minMax"/>
          <c:max val="130"/>
        </c:scaling>
        <c:delete val="0"/>
        <c:axPos val="l"/>
        <c:numFmt formatCode="#,##0.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88396000"/>
        <c:crosses val="autoZero"/>
        <c:crossBetween val="between"/>
      </c:valAx>
      <c:valAx>
        <c:axId val="1588397088"/>
        <c:scaling>
          <c:orientation val="minMax"/>
          <c:min val="-30"/>
        </c:scaling>
        <c:delete val="0"/>
        <c:axPos val="r"/>
        <c:numFmt formatCode="#,##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88402528"/>
        <c:crosses val="max"/>
        <c:crossBetween val="between"/>
      </c:valAx>
      <c:catAx>
        <c:axId val="1588402528"/>
        <c:scaling>
          <c:orientation val="minMax"/>
        </c:scaling>
        <c:delete val="1"/>
        <c:axPos val="b"/>
        <c:majorTickMark val="out"/>
        <c:minorTickMark val="none"/>
        <c:tickLblPos val="nextTo"/>
        <c:crossAx val="1588397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875147851397592"/>
          <c:y val="0.87081043534562885"/>
          <c:w val="0.42068479758717364"/>
          <c:h val="9.53039521652550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100" b="1" dirty="0"/>
              <a:t>Venta interna del recurso caballa, 2019</a:t>
            </a:r>
            <a:r>
              <a:rPr lang="es-PE" sz="1100" b="1" baseline="0" dirty="0"/>
              <a:t> </a:t>
            </a:r>
            <a:r>
              <a:rPr lang="es-PE" sz="1100" b="1" dirty="0"/>
              <a:t>2025*</a:t>
            </a:r>
          </a:p>
          <a:p>
            <a:pPr>
              <a:defRPr b="1"/>
            </a:pPr>
            <a:r>
              <a:rPr lang="es-PE" sz="1050" b="0" dirty="0"/>
              <a:t>(En miles toneladas)</a:t>
            </a:r>
          </a:p>
        </c:rich>
      </c:tx>
      <c:layout>
        <c:manualLayout>
          <c:xMode val="edge"/>
          <c:yMode val="edge"/>
          <c:x val="0.13031615796427604"/>
          <c:y val="3.97554925410378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4.491236406519318E-2"/>
          <c:y val="0.25541405859753891"/>
          <c:w val="0.92122005315185784"/>
          <c:h val="0.583703646727953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Caballa!$AI$10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Caballa!$BF$3:$BL$3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Caballa!$BF$10:$BL$10</c:f>
              <c:numCache>
                <c:formatCode>#,##0.0</c:formatCode>
                <c:ptCount val="7"/>
                <c:pt idx="0">
                  <c:v>30.762965095735986</c:v>
                </c:pt>
                <c:pt idx="1">
                  <c:v>62.582720050192016</c:v>
                </c:pt>
                <c:pt idx="2">
                  <c:v>72.357541398594819</c:v>
                </c:pt>
                <c:pt idx="3">
                  <c:v>74.604642617473985</c:v>
                </c:pt>
                <c:pt idx="4">
                  <c:v>44.940227492940117</c:v>
                </c:pt>
                <c:pt idx="5">
                  <c:v>39.460734112031993</c:v>
                </c:pt>
                <c:pt idx="6">
                  <c:v>30.645597824703998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1-4936-AB0A-305E7088B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588392736"/>
        <c:axId val="1588396544"/>
      </c:barChart>
      <c:catAx>
        <c:axId val="158839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88396544"/>
        <c:crosses val="autoZero"/>
        <c:auto val="1"/>
        <c:lblAlgn val="ctr"/>
        <c:lblOffset val="100"/>
        <c:noMultiLvlLbl val="0"/>
      </c:catAx>
      <c:valAx>
        <c:axId val="15883965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8839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152400</xdr:colOff>
      <xdr:row>42</xdr:row>
      <xdr:rowOff>152399</xdr:rowOff>
    </xdr:from>
    <xdr:to>
      <xdr:col>19</xdr:col>
      <xdr:colOff>662778</xdr:colOff>
      <xdr:row>48</xdr:row>
      <xdr:rowOff>200024</xdr:rowOff>
    </xdr:to>
    <xdr:sp macro="" textlink="">
      <xdr:nvSpPr>
        <xdr:cNvPr id="14" name="CuadroTexto 12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7430750" y="7143749"/>
          <a:ext cx="1281903" cy="101917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buFont typeface="Wingdings" panose="05000000000000000000" pitchFamily="2" charset="2"/>
            <a:buChar char="§"/>
          </a:pPr>
          <a:r>
            <a:rPr lang="es-PE" sz="1000"/>
            <a:t>Tambo de Mora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+mj-lt"/>
            </a:rPr>
            <a:t>Callao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+mj-lt"/>
            </a:rPr>
            <a:t>Chimbote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s-PE" sz="1000"/>
            <a:t>Coishco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+mj-lt"/>
            </a:rPr>
            <a:t>Paita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+mj-lt"/>
            </a:rPr>
            <a:t>Tacna</a:t>
          </a:r>
        </a:p>
      </xdr:txBody>
    </xdr:sp>
    <xdr:clientData/>
  </xdr:twoCellAnchor>
  <xdr:twoCellAnchor>
    <xdr:from>
      <xdr:col>42</xdr:col>
      <xdr:colOff>347132</xdr:colOff>
      <xdr:row>38</xdr:row>
      <xdr:rowOff>127000</xdr:rowOff>
    </xdr:from>
    <xdr:to>
      <xdr:col>44</xdr:col>
      <xdr:colOff>161924</xdr:colOff>
      <xdr:row>43</xdr:row>
      <xdr:rowOff>85724</xdr:rowOff>
    </xdr:to>
    <xdr:sp macro="" textlink="">
      <xdr:nvSpPr>
        <xdr:cNvPr id="21" name="CuadroTexto 1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2446382" y="6470650"/>
          <a:ext cx="1024467" cy="76834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+mj-lt"/>
            </a:rPr>
            <a:t>Callao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+mj-lt"/>
            </a:rPr>
            <a:t>Paita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+mj-lt"/>
            </a:rPr>
            <a:t>Tumbes</a:t>
          </a:r>
        </a:p>
        <a:p>
          <a:pPr marL="171450" marR="0" lvl="0" indent="-17145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§"/>
            <a:tabLst/>
            <a:defRPr/>
          </a:pPr>
          <a:r>
            <a:rPr lang="es-PE" sz="1000" kern="1200">
              <a:solidFill>
                <a:schemeClr val="tx1"/>
              </a:solidFill>
              <a:latin typeface="+mj-lt"/>
              <a:ea typeface="+mn-ea"/>
              <a:cs typeface="+mn-cs"/>
            </a:rPr>
            <a:t>Tacna </a:t>
          </a:r>
        </a:p>
      </xdr:txBody>
    </xdr:sp>
    <xdr:clientData/>
  </xdr:twoCellAnchor>
  <xdr:twoCellAnchor>
    <xdr:from>
      <xdr:col>62</xdr:col>
      <xdr:colOff>9525</xdr:colOff>
      <xdr:row>16</xdr:row>
      <xdr:rowOff>142875</xdr:rowOff>
    </xdr:from>
    <xdr:to>
      <xdr:col>63</xdr:col>
      <xdr:colOff>653407</xdr:colOff>
      <xdr:row>23</xdr:row>
      <xdr:rowOff>129522</xdr:rowOff>
    </xdr:to>
    <xdr:graphicFrame macro="">
      <xdr:nvGraphicFramePr>
        <xdr:cNvPr id="71" name="Gráfico 7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247650</xdr:colOff>
      <xdr:row>46</xdr:row>
      <xdr:rowOff>76200</xdr:rowOff>
    </xdr:from>
    <xdr:to>
      <xdr:col>39</xdr:col>
      <xdr:colOff>546448</xdr:colOff>
      <xdr:row>54</xdr:row>
      <xdr:rowOff>62569</xdr:rowOff>
    </xdr:to>
    <xdr:graphicFrame macro="">
      <xdr:nvGraphicFramePr>
        <xdr:cNvPr id="94" name="Gráfico 9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478758</xdr:colOff>
      <xdr:row>11</xdr:row>
      <xdr:rowOff>136860</xdr:rowOff>
    </xdr:from>
    <xdr:to>
      <xdr:col>7</xdr:col>
      <xdr:colOff>511343</xdr:colOff>
      <xdr:row>24</xdr:row>
      <xdr:rowOff>106870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168480</xdr:colOff>
      <xdr:row>12</xdr:row>
      <xdr:rowOff>102555</xdr:rowOff>
    </xdr:from>
    <xdr:to>
      <xdr:col>7</xdr:col>
      <xdr:colOff>303347</xdr:colOff>
      <xdr:row>16</xdr:row>
      <xdr:rowOff>13449</xdr:rowOff>
    </xdr:to>
    <xdr:grpSp>
      <xdr:nvGrpSpPr>
        <xdr:cNvPr id="72" name="Grupo 71">
          <a:extLst>
            <a:ext uri="{FF2B5EF4-FFF2-40B4-BE49-F238E27FC236}">
              <a16:creationId xmlns:a16="http://schemas.microsoft.com/office/drawing/2014/main" id="{6011781A-CF3B-44F9-8292-1551D23C1575}"/>
            </a:ext>
          </a:extLst>
        </xdr:cNvPr>
        <xdr:cNvGrpSpPr/>
      </xdr:nvGrpSpPr>
      <xdr:grpSpPr>
        <a:xfrm>
          <a:off x="5721555" y="2074230"/>
          <a:ext cx="906392" cy="558594"/>
          <a:chOff x="3172015" y="97283"/>
          <a:chExt cx="888891" cy="556072"/>
        </a:xfrm>
      </xdr:grpSpPr>
      <xdr:sp macro="" textlink="">
        <xdr:nvSpPr>
          <xdr:cNvPr id="74" name="CuadroTexto 94">
            <a:extLst>
              <a:ext uri="{FF2B5EF4-FFF2-40B4-BE49-F238E27FC236}">
                <a16:creationId xmlns:a16="http://schemas.microsoft.com/office/drawing/2014/main" id="{C8B22B89-6089-4D15-8A49-CEE6EE9E774B}"/>
              </a:ext>
            </a:extLst>
          </xdr:cNvPr>
          <xdr:cNvSpPr txBox="1"/>
        </xdr:nvSpPr>
        <xdr:spPr>
          <a:xfrm>
            <a:off x="3172015" y="97283"/>
            <a:ext cx="888891" cy="382880"/>
          </a:xfrm>
          <a:prstGeom prst="round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750" b="1" u="sng">
                <a:solidFill>
                  <a:srgbClr val="0070C0"/>
                </a:solidFill>
              </a:rPr>
              <a:t>Var. % (25/24)</a:t>
            </a:r>
          </a:p>
          <a:p>
            <a:pPr algn="ctr"/>
            <a:r>
              <a:rPr lang="es-PE" sz="800" b="1"/>
              <a:t>  </a:t>
            </a:r>
            <a:r>
              <a:rPr lang="es-PE" sz="850" b="1"/>
              <a:t>-34.7%</a:t>
            </a:r>
          </a:p>
        </xdr:txBody>
      </xdr:sp>
      <xdr:sp macro="" textlink="">
        <xdr:nvSpPr>
          <xdr:cNvPr id="75" name="Flecha abajo 18">
            <a:extLst>
              <a:ext uri="{FF2B5EF4-FFF2-40B4-BE49-F238E27FC236}">
                <a16:creationId xmlns:a16="http://schemas.microsoft.com/office/drawing/2014/main" id="{A705849B-99B2-49E0-A30B-6740D50D1F80}"/>
              </a:ext>
            </a:extLst>
          </xdr:cNvPr>
          <xdr:cNvSpPr/>
        </xdr:nvSpPr>
        <xdr:spPr>
          <a:xfrm>
            <a:off x="3477562" y="463306"/>
            <a:ext cx="277795" cy="190049"/>
          </a:xfrm>
          <a:prstGeom prst="downArrow">
            <a:avLst/>
          </a:pr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/>
          </a:p>
        </xdr:txBody>
      </xdr:sp>
      <xdr:sp macro="" textlink="">
        <xdr:nvSpPr>
          <xdr:cNvPr id="76" name="Triángulo isósceles 75">
            <a:extLst>
              <a:ext uri="{FF2B5EF4-FFF2-40B4-BE49-F238E27FC236}">
                <a16:creationId xmlns:a16="http://schemas.microsoft.com/office/drawing/2014/main" id="{1B1FD43E-85A8-4827-9DED-D38663300035}"/>
              </a:ext>
            </a:extLst>
          </xdr:cNvPr>
          <xdr:cNvSpPr/>
        </xdr:nvSpPr>
        <xdr:spPr>
          <a:xfrm rot="10800000">
            <a:off x="3341230" y="321466"/>
            <a:ext cx="70059" cy="81015"/>
          </a:xfrm>
          <a:prstGeom prst="triangle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/>
          </a:p>
        </xdr:txBody>
      </xdr:sp>
    </xdr:grpSp>
    <xdr:clientData/>
  </xdr:twoCellAnchor>
  <xdr:twoCellAnchor>
    <xdr:from>
      <xdr:col>22</xdr:col>
      <xdr:colOff>152400</xdr:colOff>
      <xdr:row>42</xdr:row>
      <xdr:rowOff>133350</xdr:rowOff>
    </xdr:from>
    <xdr:to>
      <xdr:col>23</xdr:col>
      <xdr:colOff>381000</xdr:colOff>
      <xdr:row>48</xdr:row>
      <xdr:rowOff>183116</xdr:rowOff>
    </xdr:to>
    <xdr:sp macro="" textlink="">
      <xdr:nvSpPr>
        <xdr:cNvPr id="77" name="CuadroTexto 12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8335625" y="7124700"/>
          <a:ext cx="904875" cy="105941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+mj-lt"/>
            </a:rPr>
            <a:t>Entero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+mj-lt"/>
            </a:rPr>
            <a:t>Filete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+mj-lt"/>
            </a:rPr>
            <a:t>Lomo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+mj-lt"/>
            </a:rPr>
            <a:t>Trozos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+mj-lt"/>
            </a:rPr>
            <a:t>Solido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+mj-lt"/>
            </a:rPr>
            <a:t>Grated</a:t>
          </a:r>
        </a:p>
      </xdr:txBody>
    </xdr:sp>
    <xdr:clientData/>
  </xdr:twoCellAnchor>
  <xdr:twoCellAnchor>
    <xdr:from>
      <xdr:col>68</xdr:col>
      <xdr:colOff>43063</xdr:colOff>
      <xdr:row>9</xdr:row>
      <xdr:rowOff>154950</xdr:rowOff>
    </xdr:from>
    <xdr:to>
      <xdr:col>72</xdr:col>
      <xdr:colOff>194166</xdr:colOff>
      <xdr:row>22</xdr:row>
      <xdr:rowOff>148572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9347EFE8-A20C-4E3D-8D9A-7C2ACCA9D815}"/>
            </a:ext>
          </a:extLst>
        </xdr:cNvPr>
        <xdr:cNvGrpSpPr/>
      </xdr:nvGrpSpPr>
      <xdr:grpSpPr>
        <a:xfrm>
          <a:off x="48239563" y="1612275"/>
          <a:ext cx="3513428" cy="2127222"/>
          <a:chOff x="48112563" y="1583700"/>
          <a:chExt cx="3516603" cy="2089122"/>
        </a:xfrm>
      </xdr:grpSpPr>
      <xdr:graphicFrame macro="">
        <xdr:nvGraphicFramePr>
          <xdr:cNvPr id="80" name="Gráfico 79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aphicFramePr>
            <a:graphicFrameLocks/>
          </xdr:cNvGraphicFramePr>
        </xdr:nvGraphicFramePr>
        <xdr:xfrm>
          <a:off x="48112563" y="1583700"/>
          <a:ext cx="3516603" cy="208912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F14536D4-B488-47AB-912B-E84D22299A90}"/>
              </a:ext>
            </a:extLst>
          </xdr:cNvPr>
          <xdr:cNvGrpSpPr/>
        </xdr:nvGrpSpPr>
        <xdr:grpSpPr>
          <a:xfrm>
            <a:off x="50673658" y="1987155"/>
            <a:ext cx="884189" cy="540975"/>
            <a:chOff x="53541742" y="2262322"/>
            <a:chExt cx="884189" cy="540975"/>
          </a:xfrm>
        </xdr:grpSpPr>
        <xdr:grpSp>
          <xdr:nvGrpSpPr>
            <xdr:cNvPr id="58" name="Grupo 57">
              <a:extLst>
                <a:ext uri="{FF2B5EF4-FFF2-40B4-BE49-F238E27FC236}">
                  <a16:creationId xmlns:a16="http://schemas.microsoft.com/office/drawing/2014/main" id="{44799C63-16CF-4B23-8CE4-FF6EE564692F}"/>
                </a:ext>
              </a:extLst>
            </xdr:cNvPr>
            <xdr:cNvGrpSpPr/>
          </xdr:nvGrpSpPr>
          <xdr:grpSpPr>
            <a:xfrm>
              <a:off x="53541742" y="2262322"/>
              <a:ext cx="884189" cy="540975"/>
              <a:chOff x="4953915" y="6153571"/>
              <a:chExt cx="888891" cy="540146"/>
            </a:xfrm>
          </xdr:grpSpPr>
          <xdr:sp macro="" textlink="">
            <xdr:nvSpPr>
              <xdr:cNvPr id="59" name="CuadroTexto 72">
                <a:extLst>
                  <a:ext uri="{FF2B5EF4-FFF2-40B4-BE49-F238E27FC236}">
                    <a16:creationId xmlns:a16="http://schemas.microsoft.com/office/drawing/2014/main" id="{AB4D9905-A4B7-4F11-9D5A-C75B479DC110}"/>
                  </a:ext>
                </a:extLst>
              </xdr:cNvPr>
              <xdr:cNvSpPr txBox="1"/>
            </xdr:nvSpPr>
            <xdr:spPr>
              <a:xfrm>
                <a:off x="4953915" y="6153571"/>
                <a:ext cx="888891" cy="378742"/>
              </a:xfrm>
              <a:prstGeom prst="roundRect">
                <a:avLst/>
              </a:prstGeom>
              <a:solidFill>
                <a:schemeClr val="bg2"/>
              </a:solidFill>
            </xdr:spPr>
            <xdr:txBody>
              <a:bodyPr wrap="square" rtlCol="0">
                <a:spAutoFit/>
              </a:bodyPr>
              <a:lstStyle>
                <a:defPPr>
                  <a:defRPr lang="es-P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s-PE" sz="750" b="1" u="sng">
                    <a:solidFill>
                      <a:srgbClr val="0070C0"/>
                    </a:solidFill>
                  </a:rPr>
                  <a:t>Var. % (25/24)</a:t>
                </a:r>
              </a:p>
              <a:p>
                <a:pPr algn="ctr"/>
                <a:r>
                  <a:rPr lang="es-PE" sz="800" b="1"/>
                  <a:t>  +17</a:t>
                </a:r>
                <a:r>
                  <a:rPr lang="es-PE" sz="850" b="1"/>
                  <a:t>.3%</a:t>
                </a:r>
              </a:p>
            </xdr:txBody>
          </xdr:sp>
          <xdr:sp macro="" textlink="">
            <xdr:nvSpPr>
              <xdr:cNvPr id="60" name="Flecha abajo 18">
                <a:extLst>
                  <a:ext uri="{FF2B5EF4-FFF2-40B4-BE49-F238E27FC236}">
                    <a16:creationId xmlns:a16="http://schemas.microsoft.com/office/drawing/2014/main" id="{C0CAEBAE-C27B-4B4F-856E-969907318517}"/>
                  </a:ext>
                </a:extLst>
              </xdr:cNvPr>
              <xdr:cNvSpPr/>
            </xdr:nvSpPr>
            <xdr:spPr>
              <a:xfrm>
                <a:off x="5256595" y="6503668"/>
                <a:ext cx="277795" cy="190049"/>
              </a:xfrm>
              <a:prstGeom prst="downArrow">
                <a:avLst/>
              </a:prstGeom>
              <a:solidFill>
                <a:schemeClr val="bg2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es-PE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s-PE"/>
              </a:p>
            </xdr:txBody>
          </xdr:sp>
        </xdr:grpSp>
        <xdr:sp macro="" textlink="">
          <xdr:nvSpPr>
            <xdr:cNvPr id="85" name="Triángulo isósceles 84">
              <a:extLst>
                <a:ext uri="{FF2B5EF4-FFF2-40B4-BE49-F238E27FC236}">
                  <a16:creationId xmlns:a16="http://schemas.microsoft.com/office/drawing/2014/main" id="{7930738E-A65B-4B11-8E6A-A255928FC856}"/>
                </a:ext>
              </a:extLst>
            </xdr:cNvPr>
            <xdr:cNvSpPr/>
          </xdr:nvSpPr>
          <xdr:spPr>
            <a:xfrm>
              <a:off x="53685356" y="2494206"/>
              <a:ext cx="88562" cy="66961"/>
            </a:xfrm>
            <a:prstGeom prst="triangle">
              <a:avLst/>
            </a:prstGeom>
            <a:solidFill>
              <a:schemeClr val="accent6"/>
            </a:solidFill>
            <a:ln>
              <a:solidFill>
                <a:schemeClr val="accent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/>
            </a:p>
          </xdr:txBody>
        </xdr:sp>
      </xdr:grpSp>
    </xdr:grpSp>
    <xdr:clientData/>
  </xdr:twoCellAnchor>
  <xdr:twoCellAnchor>
    <xdr:from>
      <xdr:col>8</xdr:col>
      <xdr:colOff>310816</xdr:colOff>
      <xdr:row>12</xdr:row>
      <xdr:rowOff>20054</xdr:rowOff>
    </xdr:from>
    <xdr:to>
      <xdr:col>11</xdr:col>
      <xdr:colOff>232663</xdr:colOff>
      <xdr:row>22</xdr:row>
      <xdr:rowOff>59054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3DFE61E-0EF9-451E-AB18-675464EC765B}"/>
            </a:ext>
          </a:extLst>
        </xdr:cNvPr>
        <xdr:cNvGrpSpPr/>
      </xdr:nvGrpSpPr>
      <xdr:grpSpPr>
        <a:xfrm>
          <a:off x="7587916" y="1991729"/>
          <a:ext cx="2674572" cy="1658250"/>
          <a:chOff x="6426869" y="2095501"/>
          <a:chExt cx="2679084" cy="1643210"/>
        </a:xfrm>
      </xdr:grpSpPr>
      <xdr:graphicFrame macro="">
        <xdr:nvGraphicFramePr>
          <xdr:cNvPr id="65" name="Gráfico 64">
            <a:extLst>
              <a:ext uri="{FF2B5EF4-FFF2-40B4-BE49-F238E27FC236}">
                <a16:creationId xmlns:a16="http://schemas.microsoft.com/office/drawing/2014/main" id="{A0EA5DF1-0C27-4CEE-8F9D-DED1485D65D9}"/>
              </a:ext>
            </a:extLst>
          </xdr:cNvPr>
          <xdr:cNvGraphicFramePr/>
        </xdr:nvGraphicFramePr>
        <xdr:xfrm>
          <a:off x="6426869" y="2095501"/>
          <a:ext cx="2679084" cy="164321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66" name="CuadroTexto 1">
            <a:extLst>
              <a:ext uri="{FF2B5EF4-FFF2-40B4-BE49-F238E27FC236}">
                <a16:creationId xmlns:a16="http://schemas.microsoft.com/office/drawing/2014/main" id="{D460DD8B-D037-4001-AE3C-019026CC51D5}"/>
              </a:ext>
            </a:extLst>
          </xdr:cNvPr>
          <xdr:cNvSpPr txBox="1"/>
        </xdr:nvSpPr>
        <xdr:spPr>
          <a:xfrm>
            <a:off x="7427937" y="2778055"/>
            <a:ext cx="705510" cy="24989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wrap="square" rtlCol="0" anchor="t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000" b="1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2025*</a:t>
            </a:r>
          </a:p>
        </xdr:txBody>
      </xdr:sp>
    </xdr:grpSp>
    <xdr:clientData/>
  </xdr:twoCellAnchor>
  <xdr:twoCellAnchor>
    <xdr:from>
      <xdr:col>18</xdr:col>
      <xdr:colOff>476250</xdr:colOff>
      <xdr:row>10</xdr:row>
      <xdr:rowOff>38100</xdr:rowOff>
    </xdr:from>
    <xdr:to>
      <xdr:col>28</xdr:col>
      <xdr:colOff>26670</xdr:colOff>
      <xdr:row>23</xdr:row>
      <xdr:rowOff>48004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6138D082-DBFA-4B55-AE5C-2012D9ED8F3B}"/>
            </a:ext>
          </a:extLst>
        </xdr:cNvPr>
        <xdr:cNvGrpSpPr/>
      </xdr:nvGrpSpPr>
      <xdr:grpSpPr>
        <a:xfrm>
          <a:off x="15725775" y="1657350"/>
          <a:ext cx="6541770" cy="2143504"/>
          <a:chOff x="15868650" y="1695450"/>
          <a:chExt cx="6541770" cy="2143504"/>
        </a:xfrm>
      </xdr:grpSpPr>
      <xdr:graphicFrame macro="">
        <xdr:nvGraphicFramePr>
          <xdr:cNvPr id="52" name="Gráfico 51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aphicFramePr>
            <a:graphicFrameLocks/>
          </xdr:cNvGraphicFramePr>
        </xdr:nvGraphicFramePr>
        <xdr:xfrm>
          <a:off x="15868650" y="1695450"/>
          <a:ext cx="6541770" cy="214350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pSp>
        <xdr:nvGrpSpPr>
          <xdr:cNvPr id="48" name="Grupo 47">
            <a:extLst>
              <a:ext uri="{FF2B5EF4-FFF2-40B4-BE49-F238E27FC236}">
                <a16:creationId xmlns:a16="http://schemas.microsoft.com/office/drawing/2014/main" id="{3A1FD3AA-4001-4646-AAD8-2C911767F373}"/>
              </a:ext>
            </a:extLst>
          </xdr:cNvPr>
          <xdr:cNvGrpSpPr/>
        </xdr:nvGrpSpPr>
        <xdr:grpSpPr>
          <a:xfrm>
            <a:off x="21375386" y="1822593"/>
            <a:ext cx="905399" cy="555773"/>
            <a:chOff x="3172015" y="97283"/>
            <a:chExt cx="888891" cy="556072"/>
          </a:xfrm>
        </xdr:grpSpPr>
        <xdr:sp macro="" textlink="">
          <xdr:nvSpPr>
            <xdr:cNvPr id="49" name="CuadroTexto 94">
              <a:extLst>
                <a:ext uri="{FF2B5EF4-FFF2-40B4-BE49-F238E27FC236}">
                  <a16:creationId xmlns:a16="http://schemas.microsoft.com/office/drawing/2014/main" id="{2AE790E4-0C3D-48DD-B8F2-7FF2EAF6FDE0}"/>
                </a:ext>
              </a:extLst>
            </xdr:cNvPr>
            <xdr:cNvSpPr txBox="1"/>
          </xdr:nvSpPr>
          <xdr:spPr>
            <a:xfrm>
              <a:off x="3172015" y="97283"/>
              <a:ext cx="888891" cy="386396"/>
            </a:xfrm>
            <a:prstGeom prst="roundRect">
              <a:avLst/>
            </a:prstGeom>
            <a:solidFill>
              <a:schemeClr val="bg2"/>
            </a:solidFill>
          </xdr:spPr>
          <xdr:txBody>
            <a:bodyPr wrap="square" rtlCol="0">
              <a:spAutoFit/>
            </a:bodyPr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PE" sz="750" b="1" u="sng">
                  <a:solidFill>
                    <a:srgbClr val="0070C0"/>
                  </a:solidFill>
                </a:rPr>
                <a:t>Var. % (25/24)</a:t>
              </a:r>
            </a:p>
            <a:p>
              <a:pPr algn="ctr"/>
              <a:r>
                <a:rPr lang="es-PE" sz="800" b="1"/>
                <a:t>  </a:t>
              </a:r>
              <a:r>
                <a:rPr lang="es-PE" sz="850" b="1"/>
                <a:t>-39.3%</a:t>
              </a:r>
            </a:p>
          </xdr:txBody>
        </xdr:sp>
        <xdr:sp macro="" textlink="">
          <xdr:nvSpPr>
            <xdr:cNvPr id="50" name="Flecha abajo 18">
              <a:extLst>
                <a:ext uri="{FF2B5EF4-FFF2-40B4-BE49-F238E27FC236}">
                  <a16:creationId xmlns:a16="http://schemas.microsoft.com/office/drawing/2014/main" id="{ABCD7B0E-C499-4E50-8CD4-0E713407F4A0}"/>
                </a:ext>
              </a:extLst>
            </xdr:cNvPr>
            <xdr:cNvSpPr/>
          </xdr:nvSpPr>
          <xdr:spPr>
            <a:xfrm>
              <a:off x="3477562" y="463306"/>
              <a:ext cx="277795" cy="190049"/>
            </a:xfrm>
            <a:prstGeom prst="downArrow">
              <a:avLst/>
            </a:prstGeom>
            <a:solidFill>
              <a:schemeClr val="bg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/>
            </a:p>
          </xdr:txBody>
        </xdr:sp>
        <xdr:sp macro="" textlink="">
          <xdr:nvSpPr>
            <xdr:cNvPr id="62" name="Triángulo isósceles 61">
              <a:extLst>
                <a:ext uri="{FF2B5EF4-FFF2-40B4-BE49-F238E27FC236}">
                  <a16:creationId xmlns:a16="http://schemas.microsoft.com/office/drawing/2014/main" id="{AD33DD2C-2B35-48FD-8BD3-8D6E84E7A334}"/>
                </a:ext>
              </a:extLst>
            </xdr:cNvPr>
            <xdr:cNvSpPr/>
          </xdr:nvSpPr>
          <xdr:spPr>
            <a:xfrm rot="10800000">
              <a:off x="3341230" y="321466"/>
              <a:ext cx="70059" cy="81015"/>
            </a:xfrm>
            <a:prstGeom prst="triangle">
              <a:avLst/>
            </a:prstGeom>
            <a:solidFill>
              <a:srgbClr val="FF0000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/>
            </a:p>
          </xdr:txBody>
        </xdr:sp>
      </xdr:grpSp>
    </xdr:grpSp>
    <xdr:clientData/>
  </xdr:twoCellAnchor>
  <xdr:twoCellAnchor>
    <xdr:from>
      <xdr:col>36</xdr:col>
      <xdr:colOff>402166</xdr:colOff>
      <xdr:row>8</xdr:row>
      <xdr:rowOff>31750</xdr:rowOff>
    </xdr:from>
    <xdr:to>
      <xdr:col>46</xdr:col>
      <xdr:colOff>351366</xdr:colOff>
      <xdr:row>22</xdr:row>
      <xdr:rowOff>90611</xdr:rowOff>
    </xdr:to>
    <xdr:grpSp>
      <xdr:nvGrpSpPr>
        <xdr:cNvPr id="64" name="Grupo 63">
          <a:extLst>
            <a:ext uri="{FF2B5EF4-FFF2-40B4-BE49-F238E27FC236}">
              <a16:creationId xmlns:a16="http://schemas.microsoft.com/office/drawing/2014/main" id="{A1134F72-005E-44D2-BE2A-2760615176A1}"/>
            </a:ext>
          </a:extLst>
        </xdr:cNvPr>
        <xdr:cNvGrpSpPr/>
      </xdr:nvGrpSpPr>
      <xdr:grpSpPr>
        <a:xfrm>
          <a:off x="28167541" y="1327150"/>
          <a:ext cx="6921500" cy="2354386"/>
          <a:chOff x="-43391" y="7218922"/>
          <a:chExt cx="6944783" cy="2313111"/>
        </a:xfrm>
      </xdr:grpSpPr>
      <xdr:graphicFrame macro="">
        <xdr:nvGraphicFramePr>
          <xdr:cNvPr id="67" name="Gráfico 6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GraphicFramePr>
            <a:graphicFrameLocks/>
          </xdr:cNvGraphicFramePr>
        </xdr:nvGraphicFramePr>
        <xdr:xfrm>
          <a:off x="-43391" y="7324267"/>
          <a:ext cx="6944783" cy="2207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pSp>
        <xdr:nvGrpSpPr>
          <xdr:cNvPr id="68" name="Grupo 67">
            <a:extLst>
              <a:ext uri="{FF2B5EF4-FFF2-40B4-BE49-F238E27FC236}">
                <a16:creationId xmlns:a16="http://schemas.microsoft.com/office/drawing/2014/main" id="{550EDC4C-EB73-42B0-BA20-082ABAC67EC0}"/>
              </a:ext>
            </a:extLst>
          </xdr:cNvPr>
          <xdr:cNvGrpSpPr/>
        </xdr:nvGrpSpPr>
        <xdr:grpSpPr>
          <a:xfrm>
            <a:off x="5524560" y="7218922"/>
            <a:ext cx="1299339" cy="741310"/>
            <a:chOff x="5553535" y="0"/>
            <a:chExt cx="1283102" cy="755070"/>
          </a:xfrm>
        </xdr:grpSpPr>
        <xdr:sp macro="" textlink="">
          <xdr:nvSpPr>
            <xdr:cNvPr id="69" name="CuadroTexto 51">
              <a:extLst>
                <a:ext uri="{FF2B5EF4-FFF2-40B4-BE49-F238E27FC236}">
                  <a16:creationId xmlns:a16="http://schemas.microsoft.com/office/drawing/2014/main" id="{632F0760-ACF1-42F2-A38C-32E3B73C4144}"/>
                </a:ext>
              </a:extLst>
            </xdr:cNvPr>
            <xdr:cNvSpPr txBox="1"/>
          </xdr:nvSpPr>
          <xdr:spPr>
            <a:xfrm>
              <a:off x="5553535" y="0"/>
              <a:ext cx="1283102" cy="551061"/>
            </a:xfrm>
            <a:prstGeom prst="roundRect">
              <a:avLst/>
            </a:prstGeom>
            <a:solidFill>
              <a:schemeClr val="bg1">
                <a:lumMod val="95000"/>
              </a:schemeClr>
            </a:solidFill>
          </xdr:spPr>
          <xdr:txBody>
            <a:bodyPr wrap="square" rtlCol="0">
              <a:spAutoFit/>
            </a:bodyPr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PE" sz="800" b="1" u="sng">
                  <a:solidFill>
                    <a:srgbClr val="0070C0"/>
                  </a:solidFill>
                </a:rPr>
                <a:t>Var. %  (25/24)</a:t>
              </a:r>
            </a:p>
            <a:p>
              <a:pPr algn="ctr"/>
              <a:r>
                <a:rPr lang="es-PE" sz="800" b="1"/>
                <a:t>  -19.6% (valor)</a:t>
              </a:r>
            </a:p>
            <a:p>
              <a:pPr algn="ctr"/>
              <a:r>
                <a:rPr lang="es-PE" sz="900" b="1"/>
                <a:t>       -</a:t>
              </a:r>
              <a:r>
                <a:rPr lang="es-PE" sz="800" b="1"/>
                <a:t>33.8% (volumen)</a:t>
              </a:r>
            </a:p>
          </xdr:txBody>
        </xdr:sp>
        <xdr:sp macro="" textlink="">
          <xdr:nvSpPr>
            <xdr:cNvPr id="70" name="Triángulo isósceles 69">
              <a:extLst>
                <a:ext uri="{FF2B5EF4-FFF2-40B4-BE49-F238E27FC236}">
                  <a16:creationId xmlns:a16="http://schemas.microsoft.com/office/drawing/2014/main" id="{9CA7CD11-C7E3-4310-9A59-6637804ADAB3}"/>
                </a:ext>
              </a:extLst>
            </xdr:cNvPr>
            <xdr:cNvSpPr/>
          </xdr:nvSpPr>
          <xdr:spPr>
            <a:xfrm rot="10800000" flipH="1">
              <a:off x="5687018" y="338380"/>
              <a:ext cx="79421" cy="102585"/>
            </a:xfrm>
            <a:prstGeom prst="triangle">
              <a:avLst/>
            </a:prstGeom>
            <a:solidFill>
              <a:srgbClr val="FF00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 sz="1100"/>
            </a:p>
          </xdr:txBody>
        </xdr:sp>
        <xdr:sp macro="" textlink="">
          <xdr:nvSpPr>
            <xdr:cNvPr id="73" name="Flecha abajo 18">
              <a:extLst>
                <a:ext uri="{FF2B5EF4-FFF2-40B4-BE49-F238E27FC236}">
                  <a16:creationId xmlns:a16="http://schemas.microsoft.com/office/drawing/2014/main" id="{882725EC-3B8D-48A1-8B15-89C50E20E233}"/>
                </a:ext>
              </a:extLst>
            </xdr:cNvPr>
            <xdr:cNvSpPr/>
          </xdr:nvSpPr>
          <xdr:spPr>
            <a:xfrm>
              <a:off x="6024796" y="509196"/>
              <a:ext cx="387385" cy="245874"/>
            </a:xfrm>
            <a:prstGeom prst="downArrow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/>
            </a:p>
          </xdr:txBody>
        </xdr:sp>
        <xdr:sp macro="" textlink="">
          <xdr:nvSpPr>
            <xdr:cNvPr id="95" name="Triángulo isósceles 94">
              <a:extLst>
                <a:ext uri="{FF2B5EF4-FFF2-40B4-BE49-F238E27FC236}">
                  <a16:creationId xmlns:a16="http://schemas.microsoft.com/office/drawing/2014/main" id="{662C1037-5020-4546-8B90-A79834EAC2FF}"/>
                </a:ext>
              </a:extLst>
            </xdr:cNvPr>
            <xdr:cNvSpPr/>
          </xdr:nvSpPr>
          <xdr:spPr>
            <a:xfrm rot="10800000" flipH="1">
              <a:off x="5687018" y="209885"/>
              <a:ext cx="79421" cy="102585"/>
            </a:xfrm>
            <a:prstGeom prst="triangle">
              <a:avLst/>
            </a:prstGeom>
            <a:solidFill>
              <a:srgbClr val="FF00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 sz="1100"/>
            </a:p>
          </xdr:txBody>
        </xdr:sp>
      </xdr:grpSp>
    </xdr:grpSp>
    <xdr:clientData/>
  </xdr:twoCellAnchor>
  <xdr:twoCellAnchor>
    <xdr:from>
      <xdr:col>52</xdr:col>
      <xdr:colOff>1110669</xdr:colOff>
      <xdr:row>11</xdr:row>
      <xdr:rowOff>115374</xdr:rowOff>
    </xdr:from>
    <xdr:to>
      <xdr:col>60</xdr:col>
      <xdr:colOff>40470</xdr:colOff>
      <xdr:row>25</xdr:row>
      <xdr:rowOff>56018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DF82FADC-13F6-47BD-8BD0-E78DD412E281}"/>
            </a:ext>
          </a:extLst>
        </xdr:cNvPr>
        <xdr:cNvGrpSpPr/>
      </xdr:nvGrpSpPr>
      <xdr:grpSpPr>
        <a:xfrm>
          <a:off x="39544044" y="1896549"/>
          <a:ext cx="3587526" cy="2236169"/>
          <a:chOff x="39544044" y="1896549"/>
          <a:chExt cx="3587526" cy="2236169"/>
        </a:xfrm>
      </xdr:grpSpPr>
      <xdr:graphicFrame macro="">
        <xdr:nvGraphicFramePr>
          <xdr:cNvPr id="47" name="Gráfico 46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aphicFramePr>
            <a:graphicFrameLocks/>
          </xdr:cNvGraphicFramePr>
        </xdr:nvGraphicFramePr>
        <xdr:xfrm>
          <a:off x="39544044" y="1896549"/>
          <a:ext cx="3587526" cy="22361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pSp>
        <xdr:nvGrpSpPr>
          <xdr:cNvPr id="100" name="Grupo 99">
            <a:extLst>
              <a:ext uri="{FF2B5EF4-FFF2-40B4-BE49-F238E27FC236}">
                <a16:creationId xmlns:a16="http://schemas.microsoft.com/office/drawing/2014/main" id="{99DB15EF-0971-4126-9DB2-22B73E09A27E}"/>
              </a:ext>
            </a:extLst>
          </xdr:cNvPr>
          <xdr:cNvGrpSpPr/>
        </xdr:nvGrpSpPr>
        <xdr:grpSpPr>
          <a:xfrm>
            <a:off x="42119550" y="2247900"/>
            <a:ext cx="905399" cy="555773"/>
            <a:chOff x="3172015" y="97283"/>
            <a:chExt cx="888891" cy="556072"/>
          </a:xfrm>
        </xdr:grpSpPr>
        <xdr:sp macro="" textlink="">
          <xdr:nvSpPr>
            <xdr:cNvPr id="101" name="CuadroTexto 94">
              <a:extLst>
                <a:ext uri="{FF2B5EF4-FFF2-40B4-BE49-F238E27FC236}">
                  <a16:creationId xmlns:a16="http://schemas.microsoft.com/office/drawing/2014/main" id="{E611AA8F-0692-4E60-9DD2-F2729037006A}"/>
                </a:ext>
              </a:extLst>
            </xdr:cNvPr>
            <xdr:cNvSpPr txBox="1"/>
          </xdr:nvSpPr>
          <xdr:spPr>
            <a:xfrm>
              <a:off x="3172015" y="97283"/>
              <a:ext cx="888891" cy="386396"/>
            </a:xfrm>
            <a:prstGeom prst="roundRect">
              <a:avLst/>
            </a:prstGeom>
            <a:solidFill>
              <a:schemeClr val="bg2"/>
            </a:solidFill>
          </xdr:spPr>
          <xdr:txBody>
            <a:bodyPr wrap="square" rtlCol="0">
              <a:spAutoFit/>
            </a:bodyPr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PE" sz="750" b="1" u="sng">
                  <a:solidFill>
                    <a:srgbClr val="0070C0"/>
                  </a:solidFill>
                </a:rPr>
                <a:t>Var. % (25/24)</a:t>
              </a:r>
            </a:p>
            <a:p>
              <a:pPr algn="ctr"/>
              <a:r>
                <a:rPr lang="es-PE" sz="800" b="1"/>
                <a:t>  </a:t>
              </a:r>
              <a:r>
                <a:rPr lang="es-PE" sz="850" b="1"/>
                <a:t>-22.3%</a:t>
              </a:r>
            </a:p>
          </xdr:txBody>
        </xdr:sp>
        <xdr:sp macro="" textlink="">
          <xdr:nvSpPr>
            <xdr:cNvPr id="102" name="Flecha abajo 18">
              <a:extLst>
                <a:ext uri="{FF2B5EF4-FFF2-40B4-BE49-F238E27FC236}">
                  <a16:creationId xmlns:a16="http://schemas.microsoft.com/office/drawing/2014/main" id="{DF90157C-2CC1-4416-A95C-41417428DC59}"/>
                </a:ext>
              </a:extLst>
            </xdr:cNvPr>
            <xdr:cNvSpPr/>
          </xdr:nvSpPr>
          <xdr:spPr>
            <a:xfrm>
              <a:off x="3477562" y="463306"/>
              <a:ext cx="277795" cy="190049"/>
            </a:xfrm>
            <a:prstGeom prst="downArrow">
              <a:avLst/>
            </a:prstGeom>
            <a:solidFill>
              <a:schemeClr val="bg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/>
            </a:p>
          </xdr:txBody>
        </xdr:sp>
        <xdr:sp macro="" textlink="">
          <xdr:nvSpPr>
            <xdr:cNvPr id="103" name="Triángulo isósceles 102">
              <a:extLst>
                <a:ext uri="{FF2B5EF4-FFF2-40B4-BE49-F238E27FC236}">
                  <a16:creationId xmlns:a16="http://schemas.microsoft.com/office/drawing/2014/main" id="{EAF1D9B5-91FF-453C-AA33-D66E740CFEE7}"/>
                </a:ext>
              </a:extLst>
            </xdr:cNvPr>
            <xdr:cNvSpPr/>
          </xdr:nvSpPr>
          <xdr:spPr>
            <a:xfrm rot="10800000">
              <a:off x="3341230" y="321466"/>
              <a:ext cx="70059" cy="81015"/>
            </a:xfrm>
            <a:prstGeom prst="triangle">
              <a:avLst/>
            </a:prstGeom>
            <a:solidFill>
              <a:srgbClr val="FF0000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/>
            </a:p>
          </xdr:txBody>
        </xdr:sp>
      </xdr:grp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0.28097</cdr:x>
      <cdr:y>0.39224</cdr:y>
    </cdr:from>
    <cdr:to>
      <cdr:x>0.6932</cdr:x>
      <cdr:y>0.57421</cdr:y>
    </cdr:to>
    <cdr:sp macro="" textlink="">
      <cdr:nvSpPr>
        <cdr:cNvPr id="2" name="CuadroTexto 3">
          <a:extLst xmlns:a="http://schemas.openxmlformats.org/drawingml/2006/main">
            <a:ext uri="{FF2B5EF4-FFF2-40B4-BE49-F238E27FC236}">
              <a16:creationId xmlns:a16="http://schemas.microsoft.com/office/drawing/2014/main" id="{AEA60F99-6B2D-4223-AC40-574A828793B3}"/>
            </a:ext>
          </a:extLst>
        </cdr:cNvPr>
        <cdr:cNvSpPr txBox="1"/>
      </cdr:nvSpPr>
      <cdr:spPr>
        <a:xfrm xmlns:a="http://schemas.openxmlformats.org/drawingml/2006/main">
          <a:off x="377404" y="435228"/>
          <a:ext cx="553715" cy="2019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PE" sz="700" b="1" dirty="0"/>
            <a:t>2025*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0.42289</cdr:x>
      <cdr:y>0.32566</cdr:y>
    </cdr:from>
    <cdr:to>
      <cdr:x>0.59675</cdr:x>
      <cdr:y>0.46579</cdr:y>
    </cdr:to>
    <cdr:sp macro="" textlink="">
      <cdr:nvSpPr>
        <cdr:cNvPr id="2" name="CuadroTexto 11">
          <a:extLst xmlns:a="http://schemas.openxmlformats.org/drawingml/2006/main">
            <a:ext uri="{FF2B5EF4-FFF2-40B4-BE49-F238E27FC236}">
              <a16:creationId xmlns:a16="http://schemas.microsoft.com/office/drawing/2014/main" id="{AD8A848A-DA1E-41A3-827A-F915121801B4}"/>
            </a:ext>
          </a:extLst>
        </cdr:cNvPr>
        <cdr:cNvSpPr txBox="1"/>
      </cdr:nvSpPr>
      <cdr:spPr>
        <a:xfrm xmlns:a="http://schemas.openxmlformats.org/drawingml/2006/main">
          <a:off x="1101554" y="488600"/>
          <a:ext cx="452881" cy="2102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800" b="1" dirty="0">
              <a:latin typeface="Arial" panose="020B0604020202020204" pitchFamily="34" charset="0"/>
              <a:cs typeface="Arial" panose="020B0604020202020204" pitchFamily="34" charset="0"/>
            </a:rPr>
            <a:t>2025*</a:t>
          </a:r>
          <a:endParaRPr lang="es-PE" sz="1000" b="1" dirty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21"/>
  <sheetViews>
    <sheetView showGridLines="0" tabSelected="1" zoomScaleNormal="100" workbookViewId="0">
      <selection activeCell="I19" sqref="I19"/>
    </sheetView>
  </sheetViews>
  <sheetFormatPr baseColWidth="10" defaultColWidth="11.42578125" defaultRowHeight="12.75" x14ac:dyDescent="0.2"/>
  <cols>
    <col min="1" max="1" width="14.5703125" style="14" customWidth="1"/>
    <col min="2" max="2" width="15.5703125" style="14" customWidth="1"/>
    <col min="3" max="3" width="13.28515625" style="14" customWidth="1"/>
    <col min="4" max="4" width="11.5703125" style="14"/>
    <col min="5" max="5" width="16.7109375" style="14" customWidth="1"/>
    <col min="6" max="7" width="11.5703125" style="14"/>
    <col min="8" max="8" width="14.28515625" style="14" customWidth="1"/>
    <col min="9" max="9" width="14.85546875" style="14" customWidth="1"/>
    <col min="10" max="10" width="11.5703125" style="14"/>
    <col min="11" max="11" width="14.85546875" style="14" customWidth="1"/>
    <col min="12" max="12" width="13.85546875" style="14" customWidth="1"/>
    <col min="13" max="13" width="13" style="14" customWidth="1"/>
    <col min="14" max="14" width="12.42578125" style="14" customWidth="1"/>
    <col min="15" max="15" width="12.42578125" style="75" customWidth="1"/>
    <col min="16" max="16" width="4.7109375" style="14" customWidth="1"/>
    <col min="17" max="17" width="11.7109375" style="48" bestFit="1" customWidth="1"/>
    <col min="18" max="24" width="10.140625" style="14" customWidth="1"/>
    <col min="25" max="25" width="13.5703125" style="14" customWidth="1"/>
    <col min="26" max="32" width="10.140625" style="14" customWidth="1"/>
    <col min="33" max="33" width="10.140625" style="75" customWidth="1"/>
    <col min="34" max="34" width="7.28515625" style="14" customWidth="1"/>
    <col min="35" max="35" width="14.140625" style="48" customWidth="1"/>
    <col min="36" max="36" width="10.7109375" style="14" customWidth="1"/>
    <col min="37" max="37" width="12" style="14" bestFit="1" customWidth="1"/>
    <col min="38" max="38" width="13.28515625" style="14" bestFit="1" customWidth="1"/>
    <col min="39" max="40" width="9.28515625" style="14" bestFit="1" customWidth="1"/>
    <col min="41" max="41" width="13" style="14" customWidth="1"/>
    <col min="42" max="42" width="9.85546875" style="14" customWidth="1"/>
    <col min="43" max="43" width="8.85546875" style="14" bestFit="1" customWidth="1"/>
    <col min="44" max="44" width="9.28515625" style="14" bestFit="1" customWidth="1"/>
    <col min="45" max="47" width="9.85546875" style="14" bestFit="1" customWidth="1"/>
    <col min="48" max="48" width="10.28515625" style="14" bestFit="1" customWidth="1"/>
    <col min="49" max="49" width="10.7109375" style="14" customWidth="1"/>
    <col min="50" max="50" width="10.85546875" style="14" bestFit="1" customWidth="1"/>
    <col min="51" max="51" width="9.85546875" style="75" bestFit="1" customWidth="1"/>
    <col min="52" max="52" width="3.85546875" style="14" customWidth="1"/>
    <col min="53" max="53" width="16.85546875" style="48" customWidth="1"/>
    <col min="54" max="62" width="7.5703125" style="14" customWidth="1"/>
    <col min="63" max="63" width="10.5703125" style="14" customWidth="1"/>
    <col min="64" max="65" width="10.85546875" style="14" bestFit="1" customWidth="1"/>
    <col min="66" max="66" width="12.5703125" style="75" bestFit="1" customWidth="1"/>
    <col min="67" max="67" width="4.28515625" style="14" customWidth="1"/>
    <col min="68" max="68" width="12.28515625" style="48" bestFit="1" customWidth="1"/>
    <col min="69" max="69" width="15.7109375" style="14" customWidth="1"/>
    <col min="70" max="73" width="11.5703125" style="14"/>
    <col min="74" max="74" width="15.28515625" style="14" bestFit="1" customWidth="1"/>
    <col min="75" max="77" width="11.5703125" style="14"/>
    <col min="78" max="78" width="10.7109375" style="14" customWidth="1"/>
    <col min="79" max="79" width="10.7109375" style="14" bestFit="1" customWidth="1"/>
    <col min="80" max="80" width="7.140625" style="14" customWidth="1"/>
    <col min="81" max="81" width="11" style="75" customWidth="1"/>
    <col min="82" max="16384" width="11.42578125" style="35"/>
  </cols>
  <sheetData>
    <row r="1" spans="1:81" x14ac:dyDescent="0.2">
      <c r="A1" s="13" t="s">
        <v>0</v>
      </c>
      <c r="Q1" s="82" t="s">
        <v>1</v>
      </c>
      <c r="AI1" s="83" t="s">
        <v>2</v>
      </c>
      <c r="AJ1" s="18"/>
      <c r="BA1" s="82" t="s">
        <v>3</v>
      </c>
      <c r="BP1" s="82" t="s">
        <v>4</v>
      </c>
    </row>
    <row r="2" spans="1:81" x14ac:dyDescent="0.2">
      <c r="A2" s="14" t="s">
        <v>5</v>
      </c>
      <c r="BP2" s="48" t="s">
        <v>5</v>
      </c>
    </row>
    <row r="3" spans="1:81" x14ac:dyDescent="0.2">
      <c r="A3" s="104"/>
      <c r="B3" s="171">
        <v>2013</v>
      </c>
      <c r="C3" s="106">
        <v>2014</v>
      </c>
      <c r="D3" s="106">
        <v>2015</v>
      </c>
      <c r="E3" s="106">
        <v>2016</v>
      </c>
      <c r="F3" s="106">
        <v>2017</v>
      </c>
      <c r="G3" s="106">
        <v>2018</v>
      </c>
      <c r="H3" s="106">
        <v>2019</v>
      </c>
      <c r="I3" s="106">
        <v>2020</v>
      </c>
      <c r="J3" s="106">
        <v>2021</v>
      </c>
      <c r="K3" s="106">
        <v>2022</v>
      </c>
      <c r="L3" s="106">
        <v>2023</v>
      </c>
      <c r="M3" s="172">
        <v>2024</v>
      </c>
      <c r="N3" s="173" t="s">
        <v>134</v>
      </c>
      <c r="Q3" s="104"/>
      <c r="R3" s="105">
        <v>2011</v>
      </c>
      <c r="S3" s="103">
        <v>2012</v>
      </c>
      <c r="T3" s="103">
        <v>2013</v>
      </c>
      <c r="U3" s="103">
        <v>2014</v>
      </c>
      <c r="V3" s="103">
        <v>2015</v>
      </c>
      <c r="W3" s="103">
        <v>2016</v>
      </c>
      <c r="X3" s="103">
        <v>2017</v>
      </c>
      <c r="Y3" s="103">
        <v>2018</v>
      </c>
      <c r="Z3" s="103">
        <v>2019</v>
      </c>
      <c r="AA3" s="103">
        <v>2020</v>
      </c>
      <c r="AB3" s="103">
        <v>2021</v>
      </c>
      <c r="AC3" s="103">
        <v>2022</v>
      </c>
      <c r="AD3" s="103">
        <v>2023</v>
      </c>
      <c r="AE3" s="103">
        <v>2024</v>
      </c>
      <c r="AF3" s="182" t="s">
        <v>134</v>
      </c>
      <c r="AG3" s="90"/>
      <c r="AI3" s="102"/>
      <c r="AJ3" s="103">
        <v>2009</v>
      </c>
      <c r="AK3" s="103">
        <v>2012</v>
      </c>
      <c r="AL3" s="103">
        <v>2013</v>
      </c>
      <c r="AM3" s="103">
        <v>2014</v>
      </c>
      <c r="AN3" s="103">
        <v>2015</v>
      </c>
      <c r="AO3" s="103">
        <v>2016</v>
      </c>
      <c r="AP3" s="103">
        <v>2017</v>
      </c>
      <c r="AQ3" s="103">
        <v>2018</v>
      </c>
      <c r="AR3" s="103">
        <v>2019</v>
      </c>
      <c r="AS3" s="103">
        <v>2020</v>
      </c>
      <c r="AT3" s="103">
        <v>2021</v>
      </c>
      <c r="AU3" s="103">
        <v>2022</v>
      </c>
      <c r="AV3" s="103">
        <v>2023</v>
      </c>
      <c r="AW3" s="103">
        <v>2024</v>
      </c>
      <c r="AX3" s="182" t="s">
        <v>134</v>
      </c>
      <c r="BA3" s="124"/>
      <c r="BB3" s="193">
        <v>2015</v>
      </c>
      <c r="BC3" s="193">
        <v>2016</v>
      </c>
      <c r="BD3" s="193">
        <v>2017</v>
      </c>
      <c r="BE3" s="193">
        <v>2018</v>
      </c>
      <c r="BF3" s="193">
        <v>2019</v>
      </c>
      <c r="BG3" s="193">
        <v>2020</v>
      </c>
      <c r="BH3" s="193">
        <v>2021</v>
      </c>
      <c r="BI3" s="193">
        <v>2022</v>
      </c>
      <c r="BJ3" s="193">
        <v>2023</v>
      </c>
      <c r="BK3" s="193">
        <v>2024</v>
      </c>
      <c r="BL3" s="194" t="s">
        <v>134</v>
      </c>
      <c r="BP3" s="92"/>
      <c r="BQ3" s="15">
        <v>2016</v>
      </c>
      <c r="BR3" s="15">
        <v>2017</v>
      </c>
      <c r="BS3" s="15">
        <v>2018</v>
      </c>
      <c r="BT3" s="15">
        <v>2019</v>
      </c>
      <c r="BU3" s="15">
        <v>2020</v>
      </c>
      <c r="BV3" s="15">
        <v>2021</v>
      </c>
      <c r="BW3" s="15">
        <v>2022</v>
      </c>
      <c r="BX3" s="15">
        <v>2023</v>
      </c>
      <c r="BY3" s="15">
        <v>2024</v>
      </c>
      <c r="BZ3" s="15" t="s">
        <v>134</v>
      </c>
    </row>
    <row r="4" spans="1:81" x14ac:dyDescent="0.2">
      <c r="A4" s="49" t="s">
        <v>6</v>
      </c>
      <c r="B4" s="68">
        <v>26600.553250000001</v>
      </c>
      <c r="C4" s="174">
        <v>36714.94</v>
      </c>
      <c r="D4" s="174">
        <v>21169.149999999998</v>
      </c>
      <c r="E4" s="174">
        <v>64929.681999999993</v>
      </c>
      <c r="F4" s="174">
        <v>35327.471094</v>
      </c>
      <c r="G4" s="174">
        <v>24610.468389999998</v>
      </c>
      <c r="H4" s="174">
        <v>19622.479140000003</v>
      </c>
      <c r="I4" s="174">
        <v>31719.238400000002</v>
      </c>
      <c r="J4" s="174">
        <v>36027.265524999995</v>
      </c>
      <c r="K4" s="167">
        <v>30661.275799999996</v>
      </c>
      <c r="L4" s="167">
        <v>20008.466899999999</v>
      </c>
      <c r="M4" s="167">
        <f>+O39</f>
        <v>10581.4159</v>
      </c>
      <c r="N4" s="34">
        <f>+O31</f>
        <v>8861.2762999999995</v>
      </c>
      <c r="Q4" s="49" t="s">
        <v>6</v>
      </c>
      <c r="R4" s="68">
        <v>9624</v>
      </c>
      <c r="S4" s="11">
        <v>3523</v>
      </c>
      <c r="T4" s="11">
        <v>10666.69594238713</v>
      </c>
      <c r="U4" s="11">
        <v>18057.747999999996</v>
      </c>
      <c r="V4" s="11">
        <v>10254.962530000006</v>
      </c>
      <c r="W4" s="11">
        <v>26809.438030000001</v>
      </c>
      <c r="X4" s="11">
        <v>15583.410079499989</v>
      </c>
      <c r="Y4" s="11">
        <v>11076.223690000001</v>
      </c>
      <c r="Z4" s="11">
        <v>8890.9860649999991</v>
      </c>
      <c r="AA4" s="11">
        <v>18681.827566133496</v>
      </c>
      <c r="AB4" s="11">
        <v>21601.335672430807</v>
      </c>
      <c r="AC4" s="11">
        <v>16780.073387672066</v>
      </c>
      <c r="AD4" s="11">
        <v>10079.15004</v>
      </c>
      <c r="AE4" s="174">
        <v>6207.7787610999067</v>
      </c>
      <c r="AF4" s="69">
        <f>+AD28</f>
        <v>5288.6757402888124</v>
      </c>
      <c r="AG4" s="90"/>
      <c r="AH4" s="16"/>
      <c r="AI4" s="92" t="s">
        <v>7</v>
      </c>
      <c r="AJ4" s="97"/>
      <c r="AK4" s="3">
        <v>4565119.79</v>
      </c>
      <c r="AL4" s="3">
        <v>8372959.1399999987</v>
      </c>
      <c r="AM4" s="3">
        <v>8558471.9800000004</v>
      </c>
      <c r="AN4" s="3">
        <v>1970683.58</v>
      </c>
      <c r="AO4" s="3">
        <v>16018990.240000002</v>
      </c>
      <c r="AP4" s="3">
        <v>32856776.930000015</v>
      </c>
      <c r="AQ4" s="3">
        <v>9749428.7400000002</v>
      </c>
      <c r="AR4" s="3">
        <v>9383378.1500000004</v>
      </c>
      <c r="AS4" s="3">
        <v>20516559.91</v>
      </c>
      <c r="AT4" s="3">
        <v>21674663.909499999</v>
      </c>
      <c r="AU4" s="3">
        <v>15784718.774400499</v>
      </c>
      <c r="AV4" s="3">
        <v>24624202.20919802</v>
      </c>
      <c r="AW4" s="98">
        <v>15213114.604839999</v>
      </c>
      <c r="AX4" s="123">
        <f>+AV25</f>
        <v>12233352.605830019</v>
      </c>
      <c r="BA4" s="56" t="s">
        <v>6</v>
      </c>
      <c r="BB4" s="117">
        <v>5882.4909160000643</v>
      </c>
      <c r="BC4" s="117">
        <v>7945.1742650000488</v>
      </c>
      <c r="BD4" s="117">
        <v>12822.361080000002</v>
      </c>
      <c r="BE4" s="117">
        <v>5219.510587599967</v>
      </c>
      <c r="BF4" s="117">
        <v>3611.5000637359717</v>
      </c>
      <c r="BG4" s="117">
        <v>3350.4092101919996</v>
      </c>
      <c r="BH4" s="117">
        <v>10351.794864840002</v>
      </c>
      <c r="BI4" s="117">
        <v>5496.2993966639997</v>
      </c>
      <c r="BJ4" s="118">
        <v>4381.7169127638663</v>
      </c>
      <c r="BK4" s="118">
        <v>3363.4873227575927</v>
      </c>
      <c r="BL4" s="195">
        <f>+BN29</f>
        <v>3891.7083620240001</v>
      </c>
      <c r="BP4" s="94" t="s">
        <v>8</v>
      </c>
      <c r="BQ4" s="3">
        <v>1003.0710449999999</v>
      </c>
      <c r="BR4" s="3">
        <v>777.92821200000003</v>
      </c>
      <c r="BS4" s="3">
        <v>3017.6749000000004</v>
      </c>
      <c r="BT4" s="3">
        <v>2400.9748039999999</v>
      </c>
      <c r="BU4" s="3">
        <v>2140.8101760000004</v>
      </c>
      <c r="BV4" s="3">
        <v>1960.8629999999998</v>
      </c>
      <c r="BW4" s="3">
        <v>2661.6014410000002</v>
      </c>
      <c r="BX4" s="3">
        <v>1224.3271318</v>
      </c>
      <c r="BY4" s="29">
        <f>+SUM(BQ36:CA36)</f>
        <v>1659.0929077099997</v>
      </c>
      <c r="BZ4" s="30">
        <f>+CC30</f>
        <v>2345.7067598799999</v>
      </c>
    </row>
    <row r="5" spans="1:81" x14ac:dyDescent="0.2">
      <c r="A5" s="49" t="s">
        <v>9</v>
      </c>
      <c r="B5" s="68">
        <v>12927.294271999999</v>
      </c>
      <c r="C5" s="174">
        <v>19370.309999999998</v>
      </c>
      <c r="D5" s="174">
        <v>1570.21</v>
      </c>
      <c r="E5" s="174">
        <v>64130.04</v>
      </c>
      <c r="F5" s="174">
        <v>54274.751299999996</v>
      </c>
      <c r="G5" s="174">
        <v>26814.764799999997</v>
      </c>
      <c r="H5" s="174">
        <v>20029.565000000002</v>
      </c>
      <c r="I5" s="174">
        <v>36731.296223404002</v>
      </c>
      <c r="J5" s="174">
        <v>27782.615225571695</v>
      </c>
      <c r="K5" s="167">
        <v>16716.738813414402</v>
      </c>
      <c r="L5" s="167">
        <v>31843.080993899064</v>
      </c>
      <c r="M5" s="167">
        <f t="shared" ref="M5:M7" si="0">+O40</f>
        <v>23646.228497083222</v>
      </c>
      <c r="N5" s="34">
        <f t="shared" ref="N5:N7" si="1">+O32</f>
        <v>13120.599853469459</v>
      </c>
      <c r="Q5" s="49" t="s">
        <v>9</v>
      </c>
      <c r="R5" s="68">
        <v>14805</v>
      </c>
      <c r="S5" s="11">
        <v>3119</v>
      </c>
      <c r="T5" s="11">
        <v>12426.524816000001</v>
      </c>
      <c r="U5" s="11">
        <v>18500.41</v>
      </c>
      <c r="V5" s="11">
        <v>1473.93</v>
      </c>
      <c r="W5" s="11">
        <v>56685.659999999996</v>
      </c>
      <c r="X5" s="11">
        <v>49860.397999999986</v>
      </c>
      <c r="Y5" s="11">
        <v>22049.854350000001</v>
      </c>
      <c r="Z5" s="11">
        <v>17822.052622992502</v>
      </c>
      <c r="AA5" s="11">
        <v>27375.023889673845</v>
      </c>
      <c r="AB5" s="11">
        <v>24474.952221071373</v>
      </c>
      <c r="AC5" s="11">
        <v>16596.022231250001</v>
      </c>
      <c r="AD5" s="11">
        <v>28885.015800000001</v>
      </c>
      <c r="AE5" s="174">
        <v>20202.354064834068</v>
      </c>
      <c r="AF5" s="69">
        <f t="shared" ref="AF5:AF6" si="2">+AD29</f>
        <v>11525.933014999999</v>
      </c>
      <c r="AG5" s="90"/>
      <c r="AH5" s="16"/>
      <c r="AI5" s="92" t="s">
        <v>5</v>
      </c>
      <c r="AJ5" s="97"/>
      <c r="AK5" s="3">
        <v>2274.7707439999999</v>
      </c>
      <c r="AL5" s="3">
        <v>6204.4696259999982</v>
      </c>
      <c r="AM5" s="3">
        <v>7392.2130889999999</v>
      </c>
      <c r="AN5" s="3">
        <v>1046.3722029999999</v>
      </c>
      <c r="AO5" s="3">
        <v>29687.856159999978</v>
      </c>
      <c r="AP5" s="3">
        <v>61296.605663000009</v>
      </c>
      <c r="AQ5" s="3">
        <v>11210.087296000002</v>
      </c>
      <c r="AR5" s="3">
        <v>9675.4944300000006</v>
      </c>
      <c r="AS5" s="3">
        <v>21200.934417999997</v>
      </c>
      <c r="AT5" s="3">
        <v>22306.615430199996</v>
      </c>
      <c r="AU5" s="3">
        <v>13988.701719197001</v>
      </c>
      <c r="AV5" s="3">
        <v>24902.414986678697</v>
      </c>
      <c r="AW5" s="98">
        <v>15963.329078534</v>
      </c>
      <c r="AX5" s="123">
        <f>+AV26</f>
        <v>10563.120201139502</v>
      </c>
      <c r="BA5" s="49" t="s">
        <v>9</v>
      </c>
      <c r="BB5" s="119">
        <v>1507.54</v>
      </c>
      <c r="BC5" s="119">
        <v>6220.06</v>
      </c>
      <c r="BD5" s="119">
        <v>12134.999</v>
      </c>
      <c r="BE5" s="119">
        <v>11037.198300000045</v>
      </c>
      <c r="BF5" s="119">
        <v>6677.5320000000138</v>
      </c>
      <c r="BG5" s="119">
        <v>8063.4267200000004</v>
      </c>
      <c r="BH5" s="119">
        <v>2957.3625257263343</v>
      </c>
      <c r="BI5" s="119">
        <v>3031.81756</v>
      </c>
      <c r="BJ5" s="196">
        <v>6867.0428000000002</v>
      </c>
      <c r="BK5" s="196">
        <v>8073.4267200000004</v>
      </c>
      <c r="BL5" s="197">
        <f t="shared" ref="BL5:BL6" si="3">+BN30</f>
        <v>5391.550760000001</v>
      </c>
      <c r="BP5" s="94" t="s">
        <v>10</v>
      </c>
      <c r="BQ5" s="3">
        <v>1786.1459359999999</v>
      </c>
      <c r="BR5" s="3">
        <v>2634.5050459999993</v>
      </c>
      <c r="BS5" s="3">
        <v>367.49</v>
      </c>
      <c r="BT5" s="3">
        <v>449.31782400000003</v>
      </c>
      <c r="BU5" s="3">
        <v>301.53667200000007</v>
      </c>
      <c r="BV5" s="3">
        <v>137.35</v>
      </c>
      <c r="BW5" s="3">
        <v>5.1486999999999998E-2</v>
      </c>
      <c r="BX5" s="3">
        <v>0</v>
      </c>
      <c r="BY5" s="29">
        <f t="shared" ref="BY5:BY6" si="4">+SUM(BQ37:CA37)</f>
        <v>0</v>
      </c>
      <c r="BZ5" s="30">
        <f t="shared" ref="BZ5:BZ6" si="5">+CC31</f>
        <v>174.58500000000001</v>
      </c>
    </row>
    <row r="6" spans="1:81" x14ac:dyDescent="0.2">
      <c r="A6" s="49" t="s">
        <v>11</v>
      </c>
      <c r="B6" s="68">
        <v>2952.8045999999999</v>
      </c>
      <c r="C6" s="174">
        <v>3100.4448300000004</v>
      </c>
      <c r="D6" s="175">
        <v>3196.7279017749997</v>
      </c>
      <c r="E6" s="175">
        <v>2378.94101467375</v>
      </c>
      <c r="F6" s="175">
        <v>1949.4859914455253</v>
      </c>
      <c r="G6" s="175">
        <v>1711.5328363367748</v>
      </c>
      <c r="H6" s="175">
        <v>1480.3983549730892</v>
      </c>
      <c r="I6" s="175">
        <v>2010.2803413954441</v>
      </c>
      <c r="J6" s="174">
        <v>2397.1008780727616</v>
      </c>
      <c r="K6" s="167">
        <v>2723.3590299353896</v>
      </c>
      <c r="L6" s="167">
        <v>2018.151025403419</v>
      </c>
      <c r="M6" s="167">
        <f t="shared" si="0"/>
        <v>3000.2279999999996</v>
      </c>
      <c r="N6" s="34">
        <f t="shared" si="1"/>
        <v>0</v>
      </c>
      <c r="Q6" s="49" t="s">
        <v>11</v>
      </c>
      <c r="R6" s="68">
        <v>0</v>
      </c>
      <c r="S6" s="11">
        <v>1249</v>
      </c>
      <c r="T6" s="11">
        <v>1181.1218399999998</v>
      </c>
      <c r="U6" s="11">
        <v>1240.1779319999998</v>
      </c>
      <c r="V6" s="11">
        <v>1278.6921207099999</v>
      </c>
      <c r="W6" s="11">
        <v>952</v>
      </c>
      <c r="X6" s="11">
        <v>806.19</v>
      </c>
      <c r="Y6" s="11">
        <v>685</v>
      </c>
      <c r="Z6" s="11">
        <v>622.29999999999995</v>
      </c>
      <c r="AA6" s="11">
        <v>844.11671535194694</v>
      </c>
      <c r="AB6" s="11">
        <v>1030.7525371712873</v>
      </c>
      <c r="AC6" s="11">
        <v>0</v>
      </c>
      <c r="AD6" s="11">
        <v>0</v>
      </c>
      <c r="AE6" s="174">
        <v>1305.0991799999999</v>
      </c>
      <c r="AF6" s="69">
        <f t="shared" si="2"/>
        <v>0</v>
      </c>
      <c r="AG6" s="90"/>
      <c r="AH6" s="16"/>
      <c r="AI6" s="96" t="s">
        <v>12</v>
      </c>
      <c r="AJ6" s="100"/>
      <c r="AK6" s="101">
        <f>+AK4/POWER(10,6)</f>
        <v>4.5651197899999998</v>
      </c>
      <c r="AL6" s="101">
        <f t="shared" ref="AL6:AV6" si="6">+AL4/POWER(10,6)</f>
        <v>8.372959139999999</v>
      </c>
      <c r="AM6" s="101">
        <f t="shared" si="6"/>
        <v>8.5584719800000002</v>
      </c>
      <c r="AN6" s="101">
        <f t="shared" si="6"/>
        <v>1.97068358</v>
      </c>
      <c r="AO6" s="101">
        <f t="shared" si="6"/>
        <v>16.018990240000001</v>
      </c>
      <c r="AP6" s="101">
        <f t="shared" si="6"/>
        <v>32.856776930000017</v>
      </c>
      <c r="AQ6" s="101">
        <f t="shared" si="6"/>
        <v>9.7494287400000008</v>
      </c>
      <c r="AR6" s="101">
        <f t="shared" si="6"/>
        <v>9.3833781500000004</v>
      </c>
      <c r="AS6" s="101">
        <f t="shared" si="6"/>
        <v>20.516559910000002</v>
      </c>
      <c r="AT6" s="101">
        <f t="shared" si="6"/>
        <v>21.674663909499998</v>
      </c>
      <c r="AU6" s="101">
        <f t="shared" si="6"/>
        <v>15.784718774400499</v>
      </c>
      <c r="AV6" s="101">
        <f t="shared" si="6"/>
        <v>24.624202209198021</v>
      </c>
      <c r="AW6" s="101">
        <f>+AW4/POWER(10,6)</f>
        <v>15.213114604839999</v>
      </c>
      <c r="AX6" s="185">
        <f>+AX4/POWER(10,6)</f>
        <v>12.233352605830019</v>
      </c>
      <c r="BA6" s="49" t="s">
        <v>11</v>
      </c>
      <c r="BB6" s="120"/>
      <c r="BC6" s="120"/>
      <c r="BD6" s="120"/>
      <c r="BE6" s="120"/>
      <c r="BF6" s="120"/>
      <c r="BG6" s="120"/>
      <c r="BH6" s="120"/>
      <c r="BI6" s="120"/>
      <c r="BJ6" s="196">
        <v>882.40494092347046</v>
      </c>
      <c r="BK6" s="196">
        <v>1305.0991799999999</v>
      </c>
      <c r="BL6" s="197">
        <f t="shared" si="3"/>
        <v>0</v>
      </c>
      <c r="BP6" s="94" t="s">
        <v>13</v>
      </c>
      <c r="BQ6" s="3">
        <v>83.548000000000002</v>
      </c>
      <c r="BR6" s="3">
        <v>298.62417200000016</v>
      </c>
      <c r="BS6" s="3">
        <v>10475.161029000003</v>
      </c>
      <c r="BT6" s="3">
        <v>3211.8503040000005</v>
      </c>
      <c r="BU6" s="3">
        <v>20502.864301000012</v>
      </c>
      <c r="BV6" s="3">
        <v>24372.582334999996</v>
      </c>
      <c r="BW6" s="3">
        <v>23001.451732810001</v>
      </c>
      <c r="BX6" s="3">
        <v>4028.7885528299994</v>
      </c>
      <c r="BY6" s="29">
        <f t="shared" si="4"/>
        <v>1406.138179</v>
      </c>
      <c r="BZ6" s="30">
        <f t="shared" si="5"/>
        <v>1074.4109427999999</v>
      </c>
    </row>
    <row r="7" spans="1:81" x14ac:dyDescent="0.2">
      <c r="A7" s="49" t="s">
        <v>14</v>
      </c>
      <c r="B7" s="68">
        <v>12055.962711112739</v>
      </c>
      <c r="C7" s="174">
        <v>14444.128617699995</v>
      </c>
      <c r="D7" s="175">
        <v>24008.748999999993</v>
      </c>
      <c r="E7" s="175">
        <v>30650.720148499997</v>
      </c>
      <c r="F7" s="175">
        <v>21276.952500000003</v>
      </c>
      <c r="G7" s="175">
        <v>18816.000000000007</v>
      </c>
      <c r="H7" s="175">
        <v>14411.790099999998</v>
      </c>
      <c r="I7" s="175">
        <v>28223.672971000004</v>
      </c>
      <c r="J7" s="175">
        <v>32577.588673028487</v>
      </c>
      <c r="K7" s="167">
        <v>40413.420999999995</v>
      </c>
      <c r="L7" s="167">
        <v>27555.94715462278</v>
      </c>
      <c r="M7" s="167">
        <f t="shared" si="0"/>
        <v>23653.489802564392</v>
      </c>
      <c r="N7" s="34">
        <f t="shared" si="1"/>
        <v>17767.635999999999</v>
      </c>
      <c r="Q7" s="58" t="s">
        <v>15</v>
      </c>
      <c r="R7" s="59">
        <f>SUM(R4:R6)</f>
        <v>24429</v>
      </c>
      <c r="S7" s="22">
        <f t="shared" ref="S7:AD7" si="7">SUM(S4:S6)</f>
        <v>7891</v>
      </c>
      <c r="T7" s="22">
        <f t="shared" si="7"/>
        <v>24274.342598387131</v>
      </c>
      <c r="U7" s="22">
        <f t="shared" si="7"/>
        <v>37798.335931999995</v>
      </c>
      <c r="V7" s="22">
        <f t="shared" si="7"/>
        <v>13007.584650710007</v>
      </c>
      <c r="W7" s="22">
        <f t="shared" si="7"/>
        <v>84447.098029999994</v>
      </c>
      <c r="X7" s="22">
        <f t="shared" si="7"/>
        <v>66249.998079499972</v>
      </c>
      <c r="Y7" s="22">
        <f t="shared" si="7"/>
        <v>33811.07804</v>
      </c>
      <c r="Z7" s="22">
        <f t="shared" si="7"/>
        <v>27335.338687992498</v>
      </c>
      <c r="AA7" s="22">
        <f t="shared" si="7"/>
        <v>46900.968171159286</v>
      </c>
      <c r="AB7" s="22">
        <f t="shared" si="7"/>
        <v>47107.040430673471</v>
      </c>
      <c r="AC7" s="22">
        <f t="shared" si="7"/>
        <v>33376.095618922067</v>
      </c>
      <c r="AD7" s="22">
        <f t="shared" si="7"/>
        <v>38964.165840000001</v>
      </c>
      <c r="AE7" s="22">
        <f>SUM(AE4:AE6)</f>
        <v>27715.232005933976</v>
      </c>
      <c r="AF7" s="61">
        <f>SUM(AF4:AF6)</f>
        <v>16814.608755288813</v>
      </c>
      <c r="AG7" s="90"/>
      <c r="AH7" s="16"/>
      <c r="AI7" s="99" t="s">
        <v>16</v>
      </c>
      <c r="AJ7" s="70"/>
      <c r="AK7" s="66">
        <f>+AK5/POWER(10,3)</f>
        <v>2.274770744</v>
      </c>
      <c r="AL7" s="66">
        <f t="shared" ref="AL7:AW7" si="8">+AL5/POWER(10,3)</f>
        <v>6.2044696259999981</v>
      </c>
      <c r="AM7" s="66">
        <f t="shared" si="8"/>
        <v>7.3922130890000002</v>
      </c>
      <c r="AN7" s="66">
        <f t="shared" si="8"/>
        <v>1.046372203</v>
      </c>
      <c r="AO7" s="66">
        <f t="shared" si="8"/>
        <v>29.687856159999978</v>
      </c>
      <c r="AP7" s="66">
        <f t="shared" si="8"/>
        <v>61.296605663000008</v>
      </c>
      <c r="AQ7" s="66">
        <f t="shared" si="8"/>
        <v>11.210087296000001</v>
      </c>
      <c r="AR7" s="66">
        <f t="shared" si="8"/>
        <v>9.6754944300000005</v>
      </c>
      <c r="AS7" s="66">
        <f t="shared" si="8"/>
        <v>21.200934417999996</v>
      </c>
      <c r="AT7" s="66">
        <f t="shared" si="8"/>
        <v>22.306615430199997</v>
      </c>
      <c r="AU7" s="66">
        <f t="shared" si="8"/>
        <v>13.988701719197001</v>
      </c>
      <c r="AV7" s="66">
        <f t="shared" si="8"/>
        <v>24.902414986678696</v>
      </c>
      <c r="AW7" s="66">
        <f t="shared" si="8"/>
        <v>15.963329078533999</v>
      </c>
      <c r="AX7" s="186">
        <f>+AX5/POWER(10,3)</f>
        <v>10.563120201139501</v>
      </c>
      <c r="BA7" s="72" t="s">
        <v>14</v>
      </c>
      <c r="BB7" s="121">
        <f>+D7</f>
        <v>24008.748999999993</v>
      </c>
      <c r="BC7" s="121">
        <f t="shared" ref="BC7:BL7" si="9">+E7</f>
        <v>30650.720148499997</v>
      </c>
      <c r="BD7" s="121">
        <f t="shared" si="9"/>
        <v>21276.952500000003</v>
      </c>
      <c r="BE7" s="121">
        <f t="shared" si="9"/>
        <v>18816.000000000007</v>
      </c>
      <c r="BF7" s="121">
        <f t="shared" si="9"/>
        <v>14411.790099999998</v>
      </c>
      <c r="BG7" s="121">
        <f t="shared" si="9"/>
        <v>28223.672971000004</v>
      </c>
      <c r="BH7" s="121">
        <f t="shared" si="9"/>
        <v>32577.588673028487</v>
      </c>
      <c r="BI7" s="121">
        <f t="shared" si="9"/>
        <v>40413.420999999995</v>
      </c>
      <c r="BJ7" s="121">
        <f t="shared" si="9"/>
        <v>27555.94715462278</v>
      </c>
      <c r="BK7" s="121">
        <f t="shared" si="9"/>
        <v>23653.489802564392</v>
      </c>
      <c r="BL7" s="198">
        <f t="shared" si="9"/>
        <v>17767.635999999999</v>
      </c>
      <c r="BP7" s="115" t="s">
        <v>17</v>
      </c>
      <c r="BQ7" s="4">
        <f t="shared" ref="BQ7:BY7" si="10">SUM(BQ4:BQ6)</f>
        <v>2872.7649809999994</v>
      </c>
      <c r="BR7" s="4">
        <f t="shared" si="10"/>
        <v>3711.0574299999994</v>
      </c>
      <c r="BS7" s="4">
        <f t="shared" si="10"/>
        <v>13860.325929000002</v>
      </c>
      <c r="BT7" s="4">
        <f t="shared" si="10"/>
        <v>6062.1429320000007</v>
      </c>
      <c r="BU7" s="4">
        <f t="shared" si="10"/>
        <v>22945.211149000013</v>
      </c>
      <c r="BV7" s="4">
        <f t="shared" si="10"/>
        <v>26470.795334999995</v>
      </c>
      <c r="BW7" s="4">
        <f t="shared" si="10"/>
        <v>25663.10466081</v>
      </c>
      <c r="BX7" s="4">
        <f t="shared" si="10"/>
        <v>5253.1156846299991</v>
      </c>
      <c r="BY7" s="4">
        <f t="shared" si="10"/>
        <v>3065.2310867099995</v>
      </c>
      <c r="BZ7" s="4">
        <f>SUM(BZ4:BZ6)</f>
        <v>3594.7027026799997</v>
      </c>
    </row>
    <row r="8" spans="1:81" x14ac:dyDescent="0.2">
      <c r="A8" s="169" t="s">
        <v>18</v>
      </c>
      <c r="B8" s="176">
        <f t="shared" ref="B8:L8" si="11">SUM(B4:B7)</f>
        <v>54536.614833112741</v>
      </c>
      <c r="C8" s="168">
        <f t="shared" si="11"/>
        <v>73629.823447699993</v>
      </c>
      <c r="D8" s="168">
        <f t="shared" si="11"/>
        <v>49944.836901774994</v>
      </c>
      <c r="E8" s="168">
        <f t="shared" si="11"/>
        <v>162089.38316317374</v>
      </c>
      <c r="F8" s="168">
        <f t="shared" si="11"/>
        <v>112828.66088544553</v>
      </c>
      <c r="G8" s="168">
        <f t="shared" si="11"/>
        <v>71952.766026336787</v>
      </c>
      <c r="H8" s="168">
        <f t="shared" si="11"/>
        <v>55544.232594973095</v>
      </c>
      <c r="I8" s="168">
        <f t="shared" si="11"/>
        <v>98684.48793579945</v>
      </c>
      <c r="J8" s="168">
        <f t="shared" si="11"/>
        <v>98784.570301672939</v>
      </c>
      <c r="K8" s="168">
        <f t="shared" si="11"/>
        <v>90514.794643349785</v>
      </c>
      <c r="L8" s="168">
        <f t="shared" si="11"/>
        <v>81425.646073925265</v>
      </c>
      <c r="M8" s="168">
        <f>SUM(M4:M7)</f>
        <v>60881.362199647614</v>
      </c>
      <c r="N8" s="177">
        <f>SUM(N4:N7)</f>
        <v>39749.512153469455</v>
      </c>
      <c r="R8" s="9">
        <f>+R7/POWER(10,3)</f>
        <v>24.428999999999998</v>
      </c>
      <c r="S8" s="9">
        <f t="shared" ref="S8:AF8" si="12">+S7/POWER(10,3)</f>
        <v>7.891</v>
      </c>
      <c r="T8" s="9">
        <f t="shared" si="12"/>
        <v>24.274342598387133</v>
      </c>
      <c r="U8" s="9">
        <f t="shared" si="12"/>
        <v>37.798335931999993</v>
      </c>
      <c r="V8" s="9">
        <f t="shared" si="12"/>
        <v>13.007584650710006</v>
      </c>
      <c r="W8" s="9">
        <f t="shared" si="12"/>
        <v>84.447098029999992</v>
      </c>
      <c r="X8" s="9">
        <f t="shared" si="12"/>
        <v>66.249998079499974</v>
      </c>
      <c r="Y8" s="9">
        <f t="shared" si="12"/>
        <v>33.811078039999998</v>
      </c>
      <c r="Z8" s="9">
        <f t="shared" si="12"/>
        <v>27.335338687992497</v>
      </c>
      <c r="AA8" s="9">
        <f t="shared" si="12"/>
        <v>46.900968171159285</v>
      </c>
      <c r="AB8" s="9">
        <f t="shared" si="12"/>
        <v>47.107040430673472</v>
      </c>
      <c r="AC8" s="9">
        <f t="shared" si="12"/>
        <v>33.376095618922065</v>
      </c>
      <c r="AD8" s="9">
        <f t="shared" si="12"/>
        <v>38.96416584</v>
      </c>
      <c r="AE8" s="9">
        <f t="shared" si="12"/>
        <v>27.715232005933977</v>
      </c>
      <c r="AF8" s="9">
        <f t="shared" si="12"/>
        <v>16.814608755288813</v>
      </c>
      <c r="AG8" s="90"/>
      <c r="AU8" s="27"/>
      <c r="AV8" s="33"/>
      <c r="AW8" s="33"/>
      <c r="BA8" s="49" t="s">
        <v>19</v>
      </c>
      <c r="BB8" s="119">
        <v>3092.9499329999999</v>
      </c>
      <c r="BC8" s="120">
        <f>+BQ7</f>
        <v>2872.7649809999994</v>
      </c>
      <c r="BD8" s="120">
        <f t="shared" ref="BD8:BL8" si="13">+BR7</f>
        <v>3711.0574299999994</v>
      </c>
      <c r="BE8" s="120">
        <f t="shared" si="13"/>
        <v>13860.325929000002</v>
      </c>
      <c r="BF8" s="120">
        <f t="shared" si="13"/>
        <v>6062.1429320000007</v>
      </c>
      <c r="BG8" s="120">
        <f t="shared" si="13"/>
        <v>22945.211149000013</v>
      </c>
      <c r="BH8" s="120">
        <f t="shared" si="13"/>
        <v>26470.795334999995</v>
      </c>
      <c r="BI8" s="120">
        <f t="shared" si="13"/>
        <v>25663.10466081</v>
      </c>
      <c r="BJ8" s="120">
        <f t="shared" si="13"/>
        <v>5253.1156846299991</v>
      </c>
      <c r="BK8" s="120">
        <f t="shared" si="13"/>
        <v>3065.2310867099995</v>
      </c>
      <c r="BL8" s="199">
        <f t="shared" si="13"/>
        <v>3594.7027026799997</v>
      </c>
      <c r="BP8" s="48" t="s">
        <v>20</v>
      </c>
      <c r="BQ8" s="9">
        <f>+BQ7/POWER(10,3)</f>
        <v>2.8727649809999996</v>
      </c>
      <c r="BR8" s="9">
        <f t="shared" ref="BR8:BZ8" si="14">+BR7/POWER(10,3)</f>
        <v>3.7110574299999994</v>
      </c>
      <c r="BS8" s="9">
        <f t="shared" si="14"/>
        <v>13.860325929000002</v>
      </c>
      <c r="BT8" s="9">
        <f t="shared" si="14"/>
        <v>6.0621429320000004</v>
      </c>
      <c r="BU8" s="9">
        <f t="shared" si="14"/>
        <v>22.945211149000013</v>
      </c>
      <c r="BV8" s="9">
        <f t="shared" si="14"/>
        <v>26.470795334999995</v>
      </c>
      <c r="BW8" s="9">
        <f t="shared" si="14"/>
        <v>25.663104660809999</v>
      </c>
      <c r="BX8" s="9">
        <f t="shared" si="14"/>
        <v>5.2531156846299991</v>
      </c>
      <c r="BY8" s="9">
        <f t="shared" si="14"/>
        <v>3.0652310867099994</v>
      </c>
      <c r="BZ8" s="9">
        <f t="shared" si="14"/>
        <v>3.5947027026799998</v>
      </c>
    </row>
    <row r="9" spans="1:81" x14ac:dyDescent="0.2">
      <c r="A9" s="58" t="s">
        <v>21</v>
      </c>
      <c r="B9" s="59">
        <f>B8/1000</f>
        <v>54.536614833112743</v>
      </c>
      <c r="C9" s="22">
        <f t="shared" ref="C9:N9" si="15">C8/1000</f>
        <v>73.629823447699991</v>
      </c>
      <c r="D9" s="22">
        <f t="shared" si="15"/>
        <v>49.944836901774991</v>
      </c>
      <c r="E9" s="22">
        <f t="shared" si="15"/>
        <v>162.08938316317375</v>
      </c>
      <c r="F9" s="22">
        <f t="shared" si="15"/>
        <v>112.82866088544553</v>
      </c>
      <c r="G9" s="22">
        <f t="shared" si="15"/>
        <v>71.952766026336789</v>
      </c>
      <c r="H9" s="22">
        <f t="shared" si="15"/>
        <v>55.544232594973096</v>
      </c>
      <c r="I9" s="22">
        <f t="shared" si="15"/>
        <v>98.684487935799453</v>
      </c>
      <c r="J9" s="22">
        <f t="shared" si="15"/>
        <v>98.784570301672943</v>
      </c>
      <c r="K9" s="22">
        <f t="shared" si="15"/>
        <v>90.514794643349788</v>
      </c>
      <c r="L9" s="22">
        <f t="shared" si="15"/>
        <v>81.425646073925265</v>
      </c>
      <c r="M9" s="22">
        <f t="shared" si="15"/>
        <v>60.881362199647612</v>
      </c>
      <c r="N9" s="60">
        <f t="shared" si="15"/>
        <v>39.749512153469453</v>
      </c>
      <c r="AG9" s="89"/>
      <c r="AW9" s="181" t="s">
        <v>132</v>
      </c>
      <c r="AX9" s="110"/>
      <c r="BA9" s="125" t="s">
        <v>3</v>
      </c>
      <c r="BB9" s="200">
        <f>SUM(BB4:BB8)</f>
        <v>34491.729849000054</v>
      </c>
      <c r="BC9" s="200">
        <f t="shared" ref="BC9:BK9" si="16">SUM(BC4:BC8)</f>
        <v>47688.719394500047</v>
      </c>
      <c r="BD9" s="200">
        <f t="shared" si="16"/>
        <v>49945.370010000006</v>
      </c>
      <c r="BE9" s="200">
        <f t="shared" si="16"/>
        <v>48933.034816600019</v>
      </c>
      <c r="BF9" s="200">
        <f t="shared" si="16"/>
        <v>30762.965095735985</v>
      </c>
      <c r="BG9" s="200">
        <f t="shared" si="16"/>
        <v>62582.720050192016</v>
      </c>
      <c r="BH9" s="200">
        <f t="shared" si="16"/>
        <v>72357.541398594825</v>
      </c>
      <c r="BI9" s="200">
        <f t="shared" si="16"/>
        <v>74604.64261747399</v>
      </c>
      <c r="BJ9" s="200">
        <f t="shared" si="16"/>
        <v>44940.227492940117</v>
      </c>
      <c r="BK9" s="200">
        <f t="shared" si="16"/>
        <v>39460.734112031991</v>
      </c>
      <c r="BL9" s="201">
        <f>SUM(BL4:BL8)</f>
        <v>30645.597824703997</v>
      </c>
      <c r="BQ9" s="3"/>
      <c r="BR9" s="3"/>
      <c r="BS9" s="3"/>
      <c r="BT9" s="3"/>
      <c r="BU9" s="3"/>
      <c r="BV9" s="3"/>
      <c r="BW9" s="3"/>
      <c r="BX9" s="3"/>
      <c r="BY9" s="3"/>
      <c r="CC9" s="89"/>
    </row>
    <row r="10" spans="1:81" x14ac:dyDescent="0.2">
      <c r="A10" s="57" t="s">
        <v>22</v>
      </c>
      <c r="B10" s="178">
        <v>50</v>
      </c>
      <c r="C10" s="55">
        <v>48</v>
      </c>
      <c r="D10" s="55">
        <v>44</v>
      </c>
      <c r="E10" s="55">
        <v>146</v>
      </c>
      <c r="F10" s="55">
        <v>110</v>
      </c>
      <c r="G10" s="55">
        <v>110</v>
      </c>
      <c r="H10" s="55">
        <v>135</v>
      </c>
      <c r="I10" s="55">
        <v>94</v>
      </c>
      <c r="J10" s="55">
        <v>68.081000000000003</v>
      </c>
      <c r="K10" s="55">
        <v>74</v>
      </c>
      <c r="L10" s="55">
        <v>74.658000000000001</v>
      </c>
      <c r="M10" s="55">
        <v>63</v>
      </c>
      <c r="N10" s="170">
        <v>79</v>
      </c>
      <c r="AC10" s="16"/>
      <c r="AD10" s="16"/>
      <c r="AE10" s="181" t="str">
        <f>+M12</f>
        <v>Var. % 25/24</v>
      </c>
      <c r="AF10" s="47">
        <f>+AF8/AE8-1</f>
        <v>-0.39330802817422861</v>
      </c>
      <c r="AT10" s="36"/>
      <c r="AW10" s="184" t="s">
        <v>23</v>
      </c>
      <c r="AX10" s="109">
        <f>+AX6/AW6-1</f>
        <v>-0.19586797814971957</v>
      </c>
      <c r="BA10" s="72" t="s">
        <v>16</v>
      </c>
      <c r="BB10" s="122">
        <f>+BB9/POWER(10,3)</f>
        <v>34.491729849000052</v>
      </c>
      <c r="BC10" s="122">
        <f t="shared" ref="BC10:BK10" si="17">+BC9/POWER(10,3)</f>
        <v>47.688719394500048</v>
      </c>
      <c r="BD10" s="122">
        <f t="shared" si="17"/>
        <v>49.945370010000005</v>
      </c>
      <c r="BE10" s="122">
        <f t="shared" si="17"/>
        <v>48.933034816600021</v>
      </c>
      <c r="BF10" s="122">
        <f t="shared" si="17"/>
        <v>30.762965095735986</v>
      </c>
      <c r="BG10" s="122">
        <f t="shared" si="17"/>
        <v>62.582720050192016</v>
      </c>
      <c r="BH10" s="122">
        <f t="shared" si="17"/>
        <v>72.357541398594819</v>
      </c>
      <c r="BI10" s="122">
        <f t="shared" si="17"/>
        <v>74.604642617473985</v>
      </c>
      <c r="BJ10" s="122">
        <f t="shared" si="17"/>
        <v>44.940227492940117</v>
      </c>
      <c r="BK10" s="122">
        <f t="shared" si="17"/>
        <v>39.460734112031993</v>
      </c>
      <c r="BL10" s="202">
        <f>+BL9/POWER(10,3)</f>
        <v>30.645597824703998</v>
      </c>
      <c r="BY10" s="181" t="str">
        <f>+BK12</f>
        <v>Var. % 25/24</v>
      </c>
      <c r="BZ10" s="192">
        <f>+BZ7/BY7-1</f>
        <v>0.1727346490336874</v>
      </c>
    </row>
    <row r="11" spans="1:81" x14ac:dyDescent="0.2">
      <c r="A11" s="13"/>
      <c r="M11" s="26"/>
      <c r="N11" s="33"/>
      <c r="AE11" s="16"/>
      <c r="AW11" s="111" t="s">
        <v>24</v>
      </c>
      <c r="AX11" s="183">
        <f>+AX7/AW7-1</f>
        <v>-0.33828838902132241</v>
      </c>
      <c r="BG11" s="26"/>
      <c r="BH11" s="26"/>
      <c r="BI11" s="26"/>
      <c r="BJ11" s="26"/>
      <c r="BK11" s="26"/>
      <c r="BL11" s="26"/>
      <c r="BM11" s="26"/>
      <c r="BN11" s="140"/>
    </row>
    <row r="12" spans="1:81" ht="15" customHeight="1" x14ac:dyDescent="0.2">
      <c r="L12" s="6"/>
      <c r="M12" s="166" t="s">
        <v>132</v>
      </c>
      <c r="N12" s="47">
        <f>+N8/M8-1</f>
        <v>-0.3470988375207622</v>
      </c>
      <c r="AG12" s="90"/>
      <c r="BK12" s="181" t="str">
        <f>+AW9</f>
        <v>Var. % 25/24</v>
      </c>
      <c r="BL12" s="109">
        <f>+BL9/BK9-1</f>
        <v>-0.22339007333977012</v>
      </c>
    </row>
    <row r="13" spans="1:81" x14ac:dyDescent="0.2">
      <c r="L13" s="40"/>
      <c r="M13" s="6"/>
      <c r="N13" s="17"/>
      <c r="O13" s="76"/>
      <c r="AG13" s="90"/>
    </row>
    <row r="14" spans="1:81" x14ac:dyDescent="0.2">
      <c r="N14" s="35"/>
      <c r="O14" s="77"/>
      <c r="P14" s="35"/>
      <c r="AG14" s="76"/>
      <c r="BK14" s="14" t="s">
        <v>25</v>
      </c>
      <c r="BL14" s="27">
        <f>1-$BL$15</f>
        <v>0.88270084586888886</v>
      </c>
      <c r="BM14" s="37"/>
    </row>
    <row r="15" spans="1:81" x14ac:dyDescent="0.2">
      <c r="N15" s="35"/>
      <c r="O15" s="77"/>
      <c r="P15" s="10"/>
      <c r="AI15" s="93"/>
      <c r="AJ15" s="38"/>
      <c r="BK15" s="14" t="s">
        <v>19</v>
      </c>
      <c r="BL15" s="27">
        <f>+BL8/$BL$9</f>
        <v>0.11729915413111118</v>
      </c>
    </row>
    <row r="16" spans="1:81" x14ac:dyDescent="0.2">
      <c r="N16" s="35"/>
      <c r="O16" s="77"/>
      <c r="P16" s="35"/>
      <c r="BL16" s="28">
        <f>SUM(BL14:BL15)</f>
        <v>1</v>
      </c>
      <c r="BU16" s="39"/>
    </row>
    <row r="17" spans="2:81" x14ac:dyDescent="0.2">
      <c r="N17" s="17"/>
      <c r="BU17" s="39"/>
    </row>
    <row r="18" spans="2:81" x14ac:dyDescent="0.2">
      <c r="L18" s="3"/>
      <c r="BU18" s="39"/>
    </row>
    <row r="19" spans="2:81" x14ac:dyDescent="0.2">
      <c r="G19" s="14" t="s">
        <v>26</v>
      </c>
      <c r="BU19" s="39"/>
    </row>
    <row r="20" spans="2:81" x14ac:dyDescent="0.2">
      <c r="AC20" s="38"/>
      <c r="AD20" s="38"/>
      <c r="BU20" s="39"/>
    </row>
    <row r="22" spans="2:81" x14ac:dyDescent="0.2">
      <c r="AI22" s="83" t="s">
        <v>2</v>
      </c>
      <c r="AJ22" s="18"/>
    </row>
    <row r="23" spans="2:81" x14ac:dyDescent="0.2"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</row>
    <row r="24" spans="2:81" x14ac:dyDescent="0.2"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67"/>
      <c r="AI24" s="62">
        <v>2025</v>
      </c>
      <c r="AJ24" s="63" t="s">
        <v>27</v>
      </c>
      <c r="AK24" s="63" t="s">
        <v>28</v>
      </c>
      <c r="AL24" s="63" t="s">
        <v>29</v>
      </c>
      <c r="AM24" s="63" t="s">
        <v>30</v>
      </c>
      <c r="AN24" s="63" t="s">
        <v>31</v>
      </c>
      <c r="AO24" s="63" t="s">
        <v>32</v>
      </c>
      <c r="AP24" s="63" t="s">
        <v>33</v>
      </c>
      <c r="AQ24" s="63" t="s">
        <v>34</v>
      </c>
      <c r="AR24" s="63" t="s">
        <v>35</v>
      </c>
      <c r="AS24" s="63" t="s">
        <v>36</v>
      </c>
      <c r="AT24" s="63" t="s">
        <v>37</v>
      </c>
      <c r="AU24" s="63" t="s">
        <v>38</v>
      </c>
      <c r="AV24" s="64" t="s">
        <v>39</v>
      </c>
      <c r="AW24" s="18"/>
    </row>
    <row r="25" spans="2:81" x14ac:dyDescent="0.2">
      <c r="Q25" s="83" t="s">
        <v>40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4"/>
      <c r="AI25" s="49" t="s">
        <v>41</v>
      </c>
      <c r="AJ25" s="51">
        <v>0</v>
      </c>
      <c r="AK25" s="51">
        <v>1233024.7709999999</v>
      </c>
      <c r="AL25" s="51">
        <v>4516336.3600000199</v>
      </c>
      <c r="AM25" s="51">
        <v>3123327.9497999996</v>
      </c>
      <c r="AN25" s="51">
        <v>1311914.6199099999</v>
      </c>
      <c r="AO25" s="51">
        <v>349094.22702000005</v>
      </c>
      <c r="AP25" s="51">
        <v>143917.66</v>
      </c>
      <c r="AQ25" s="51">
        <v>394825.02899000002</v>
      </c>
      <c r="AR25" s="51">
        <v>571001.68000000005</v>
      </c>
      <c r="AS25" s="51">
        <v>284938.05900000001</v>
      </c>
      <c r="AT25" s="51">
        <v>98732.409999999989</v>
      </c>
      <c r="AU25" s="51">
        <v>206239.84011000002</v>
      </c>
      <c r="AV25" s="162">
        <f>SUM(AJ25:AU25)</f>
        <v>12233352.605830019</v>
      </c>
      <c r="AW25" s="26"/>
    </row>
    <row r="26" spans="2:81" x14ac:dyDescent="0.2">
      <c r="AI26" s="72" t="s">
        <v>42</v>
      </c>
      <c r="AJ26" s="73">
        <v>0</v>
      </c>
      <c r="AK26" s="73">
        <v>1074.5591736700003</v>
      </c>
      <c r="AL26" s="73">
        <v>4189.2307456002</v>
      </c>
      <c r="AM26" s="73">
        <v>2960.4378056998989</v>
      </c>
      <c r="AN26" s="73">
        <v>1045.3862579974002</v>
      </c>
      <c r="AO26" s="73">
        <v>219.62828518000001</v>
      </c>
      <c r="AP26" s="73">
        <v>90.483460907000008</v>
      </c>
      <c r="AQ26" s="73">
        <v>337.73838199700003</v>
      </c>
      <c r="AR26" s="73">
        <v>465.90022390000001</v>
      </c>
      <c r="AS26" s="73">
        <v>123.9402431</v>
      </c>
      <c r="AT26" s="73">
        <v>19.427667</v>
      </c>
      <c r="AU26" s="73">
        <v>36.387956088000003</v>
      </c>
      <c r="AV26" s="74">
        <f>SUM(AJ26:AU26)</f>
        <v>10563.120201139502</v>
      </c>
      <c r="AW26" s="26"/>
      <c r="BP26" s="83" t="s">
        <v>4</v>
      </c>
    </row>
    <row r="27" spans="2:81" x14ac:dyDescent="0.2"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78"/>
      <c r="P27" s="12"/>
      <c r="Q27" s="62">
        <v>2025</v>
      </c>
      <c r="R27" s="63">
        <v>1</v>
      </c>
      <c r="S27" s="63">
        <v>2</v>
      </c>
      <c r="T27" s="63">
        <v>3</v>
      </c>
      <c r="U27" s="63">
        <v>4</v>
      </c>
      <c r="V27" s="63">
        <v>5</v>
      </c>
      <c r="W27" s="63">
        <v>6</v>
      </c>
      <c r="X27" s="63">
        <v>7</v>
      </c>
      <c r="Y27" s="63">
        <v>8</v>
      </c>
      <c r="Z27" s="63">
        <v>9</v>
      </c>
      <c r="AA27" s="63">
        <v>10</v>
      </c>
      <c r="AB27" s="63">
        <v>11</v>
      </c>
      <c r="AC27" s="63">
        <v>12</v>
      </c>
      <c r="AD27" s="64" t="s">
        <v>39</v>
      </c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BP27" s="48" t="s">
        <v>5</v>
      </c>
    </row>
    <row r="28" spans="2:81" x14ac:dyDescent="0.2">
      <c r="B28" s="18" t="s">
        <v>0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79"/>
      <c r="P28" s="30"/>
      <c r="Q28" s="49" t="s">
        <v>6</v>
      </c>
      <c r="R28" s="51">
        <v>1018.5469655110132</v>
      </c>
      <c r="S28" s="51">
        <v>1567.5376183483918</v>
      </c>
      <c r="T28" s="51">
        <v>582.30216060000009</v>
      </c>
      <c r="U28" s="51">
        <v>30.238134266666659</v>
      </c>
      <c r="V28" s="51">
        <v>315.33432000000005</v>
      </c>
      <c r="W28" s="51">
        <v>978.99317748186525</v>
      </c>
      <c r="X28" s="51">
        <v>75.732138333333324</v>
      </c>
      <c r="Y28" s="51">
        <v>187.0330888</v>
      </c>
      <c r="Z28" s="51">
        <v>183.63659209988629</v>
      </c>
      <c r="AA28" s="51">
        <v>62.485079653925609</v>
      </c>
      <c r="AB28" s="51">
        <v>92.442692082831599</v>
      </c>
      <c r="AC28" s="51">
        <v>194.39377311089842</v>
      </c>
      <c r="AD28" s="54">
        <f>SUM(R28:AC28)</f>
        <v>5288.6757402888124</v>
      </c>
      <c r="AI28" s="62">
        <v>2024</v>
      </c>
      <c r="AJ28" s="63" t="s">
        <v>27</v>
      </c>
      <c r="AK28" s="63" t="s">
        <v>28</v>
      </c>
      <c r="AL28" s="63" t="s">
        <v>29</v>
      </c>
      <c r="AM28" s="63" t="s">
        <v>30</v>
      </c>
      <c r="AN28" s="63" t="s">
        <v>31</v>
      </c>
      <c r="AO28" s="63" t="s">
        <v>32</v>
      </c>
      <c r="AP28" s="63" t="s">
        <v>33</v>
      </c>
      <c r="AQ28" s="63" t="s">
        <v>34</v>
      </c>
      <c r="AR28" s="63" t="s">
        <v>35</v>
      </c>
      <c r="AS28" s="63" t="s">
        <v>36</v>
      </c>
      <c r="AT28" s="63" t="s">
        <v>37</v>
      </c>
      <c r="AU28" s="63" t="s">
        <v>38</v>
      </c>
      <c r="AV28" s="64" t="s">
        <v>39</v>
      </c>
      <c r="AY28" s="107"/>
      <c r="BA28" s="62">
        <v>2025</v>
      </c>
      <c r="BB28" s="190">
        <v>1</v>
      </c>
      <c r="BC28" s="190">
        <v>2</v>
      </c>
      <c r="BD28" s="190">
        <v>3</v>
      </c>
      <c r="BE28" s="190">
        <v>4</v>
      </c>
      <c r="BF28" s="190">
        <v>5</v>
      </c>
      <c r="BG28" s="190">
        <v>6</v>
      </c>
      <c r="BH28" s="190">
        <v>7</v>
      </c>
      <c r="BI28" s="190">
        <v>8</v>
      </c>
      <c r="BJ28" s="190">
        <v>9</v>
      </c>
      <c r="BK28" s="190">
        <v>10</v>
      </c>
      <c r="BL28" s="190">
        <v>11</v>
      </c>
      <c r="BM28" s="190">
        <v>12</v>
      </c>
      <c r="BN28" s="64" t="s">
        <v>17</v>
      </c>
    </row>
    <row r="29" spans="2:81" x14ac:dyDescent="0.2">
      <c r="B29" s="18" t="s">
        <v>5</v>
      </c>
      <c r="Q29" s="49" t="s">
        <v>9</v>
      </c>
      <c r="R29" s="51">
        <v>1372.1588999999999</v>
      </c>
      <c r="S29" s="51">
        <v>7601.0266249999995</v>
      </c>
      <c r="T29" s="51">
        <v>1201.9128000000001</v>
      </c>
      <c r="U29" s="51">
        <v>25.125</v>
      </c>
      <c r="V29" s="51"/>
      <c r="W29" s="51">
        <v>407.67583999999994</v>
      </c>
      <c r="X29" s="51">
        <v>90.27</v>
      </c>
      <c r="Y29" s="51">
        <v>815.19999999999948</v>
      </c>
      <c r="Z29" s="51">
        <v>12.563849999999999</v>
      </c>
      <c r="AA29" s="51"/>
      <c r="AB29" s="51"/>
      <c r="AC29" s="51"/>
      <c r="AD29" s="54">
        <f>SUM(R29:AC29)</f>
        <v>11525.933014999999</v>
      </c>
      <c r="AI29" s="49" t="s">
        <v>41</v>
      </c>
      <c r="AJ29" s="51">
        <v>1266702.0180000002</v>
      </c>
      <c r="AK29" s="51">
        <v>8066558.5839999998</v>
      </c>
      <c r="AL29" s="51">
        <v>2843495.5869999994</v>
      </c>
      <c r="AM29" s="51">
        <v>208806.37</v>
      </c>
      <c r="AN29" s="51">
        <v>129077.19801000001</v>
      </c>
      <c r="AO29" s="51">
        <v>355776.69900000002</v>
      </c>
      <c r="AP29" s="51">
        <v>24271.48</v>
      </c>
      <c r="AQ29" s="51">
        <v>464096.42974999995</v>
      </c>
      <c r="AR29" s="51">
        <v>1256963.29899</v>
      </c>
      <c r="AS29" s="51">
        <v>330295.23109999998</v>
      </c>
      <c r="AT29" s="51">
        <v>153531.64989999999</v>
      </c>
      <c r="AU29" s="51">
        <v>113540.05908999998</v>
      </c>
      <c r="AV29" s="54">
        <f>SUM(AJ29:AU29)</f>
        <v>15213114.604839999</v>
      </c>
      <c r="AW29" s="26"/>
      <c r="AY29" s="34"/>
      <c r="AZ29" s="3"/>
      <c r="BA29" s="49" t="s">
        <v>10</v>
      </c>
      <c r="BB29" s="3">
        <v>345.06963680000001</v>
      </c>
      <c r="BC29" s="3">
        <v>453.75998000000004</v>
      </c>
      <c r="BD29" s="3">
        <v>217.50267227999998</v>
      </c>
      <c r="BE29" s="3">
        <v>93.333502343999996</v>
      </c>
      <c r="BF29" s="3">
        <v>128.88907923999997</v>
      </c>
      <c r="BG29" s="3">
        <v>344.21173467199998</v>
      </c>
      <c r="BH29" s="3">
        <v>1657.888555</v>
      </c>
      <c r="BI29" s="3">
        <v>111.488478</v>
      </c>
      <c r="BJ29" s="3">
        <v>197.79890016800002</v>
      </c>
      <c r="BK29" s="3">
        <v>114.42881272</v>
      </c>
      <c r="BL29" s="3">
        <v>37.152700799999998</v>
      </c>
      <c r="BM29" s="3">
        <v>190.18431000000001</v>
      </c>
      <c r="BN29" s="112">
        <f>SUM(BB29:BM29)</f>
        <v>3891.7083620240001</v>
      </c>
      <c r="BP29" s="62">
        <v>2025</v>
      </c>
      <c r="BQ29" s="190">
        <v>1</v>
      </c>
      <c r="BR29" s="190">
        <v>2</v>
      </c>
      <c r="BS29" s="190">
        <v>3</v>
      </c>
      <c r="BT29" s="190">
        <v>4</v>
      </c>
      <c r="BU29" s="190">
        <v>5</v>
      </c>
      <c r="BV29" s="190">
        <v>6</v>
      </c>
      <c r="BW29" s="190">
        <v>7</v>
      </c>
      <c r="BX29" s="190">
        <v>8</v>
      </c>
      <c r="BY29" s="190">
        <v>9</v>
      </c>
      <c r="BZ29" s="190">
        <v>10</v>
      </c>
      <c r="CA29" s="190">
        <v>11</v>
      </c>
      <c r="CB29" s="191">
        <v>12</v>
      </c>
      <c r="CC29" s="64" t="s">
        <v>17</v>
      </c>
    </row>
    <row r="30" spans="2:81" x14ac:dyDescent="0.2">
      <c r="B30" s="62">
        <v>2025</v>
      </c>
      <c r="C30" s="63" t="s">
        <v>43</v>
      </c>
      <c r="D30" s="63" t="s">
        <v>28</v>
      </c>
      <c r="E30" s="63" t="s">
        <v>29</v>
      </c>
      <c r="F30" s="63" t="s">
        <v>30</v>
      </c>
      <c r="G30" s="63" t="s">
        <v>31</v>
      </c>
      <c r="H30" s="63" t="s">
        <v>32</v>
      </c>
      <c r="I30" s="63" t="s">
        <v>33</v>
      </c>
      <c r="J30" s="63" t="s">
        <v>34</v>
      </c>
      <c r="K30" s="63" t="s">
        <v>35</v>
      </c>
      <c r="L30" s="63" t="s">
        <v>36</v>
      </c>
      <c r="M30" s="63" t="s">
        <v>37</v>
      </c>
      <c r="N30" s="63" t="s">
        <v>38</v>
      </c>
      <c r="O30" s="64" t="s">
        <v>39</v>
      </c>
      <c r="Q30" s="49" t="s">
        <v>11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1">
        <v>0</v>
      </c>
      <c r="AD30" s="54">
        <f>SUM(R30:AC30)</f>
        <v>0</v>
      </c>
      <c r="AI30" s="72" t="s">
        <v>42</v>
      </c>
      <c r="AJ30" s="73">
        <v>1271.0642939999998</v>
      </c>
      <c r="AK30" s="73">
        <v>8985.0017308000006</v>
      </c>
      <c r="AL30" s="73">
        <v>3140.9449261799991</v>
      </c>
      <c r="AM30" s="73">
        <v>198.53324900000001</v>
      </c>
      <c r="AN30" s="73">
        <v>74.947501982999995</v>
      </c>
      <c r="AO30" s="73">
        <v>348.42217199999993</v>
      </c>
      <c r="AP30" s="73">
        <v>17.707767</v>
      </c>
      <c r="AQ30" s="73">
        <v>394.77524989100004</v>
      </c>
      <c r="AR30" s="73">
        <v>1145.2797406990001</v>
      </c>
      <c r="AS30" s="73">
        <v>144.12429068</v>
      </c>
      <c r="AT30" s="73">
        <v>176.59019090000001</v>
      </c>
      <c r="AU30" s="73">
        <v>65.937965401000014</v>
      </c>
      <c r="AV30" s="74">
        <f>SUM(AJ30:AU30)</f>
        <v>15963.329078534</v>
      </c>
      <c r="AW30" s="26"/>
      <c r="AY30" s="34"/>
      <c r="BA30" s="49" t="s">
        <v>8</v>
      </c>
      <c r="BB30" s="3">
        <v>325.98767999999995</v>
      </c>
      <c r="BC30" s="3">
        <v>652.07899999999972</v>
      </c>
      <c r="BD30" s="3">
        <v>943.721</v>
      </c>
      <c r="BE30" s="3">
        <v>984.37907999999993</v>
      </c>
      <c r="BF30" s="3">
        <v>1439.9100000000003</v>
      </c>
      <c r="BG30" s="3">
        <v>276.34000000000003</v>
      </c>
      <c r="BH30" s="3">
        <v>198.20999999999998</v>
      </c>
      <c r="BI30" s="3">
        <v>492.06400000000002</v>
      </c>
      <c r="BJ30" s="3">
        <v>44.3</v>
      </c>
      <c r="BK30" s="3">
        <v>26.8</v>
      </c>
      <c r="BL30" s="3">
        <v>4.1199999999999992</v>
      </c>
      <c r="BM30" s="3">
        <v>3.64</v>
      </c>
      <c r="BN30" s="112">
        <f>SUM(BB30:BM30)</f>
        <v>5391.550760000001</v>
      </c>
      <c r="BP30" s="49" t="s">
        <v>9</v>
      </c>
      <c r="BQ30" s="3">
        <v>211.606672</v>
      </c>
      <c r="BR30" s="3">
        <v>0</v>
      </c>
      <c r="BS30" s="3">
        <v>143.65899999999999</v>
      </c>
      <c r="BT30" s="3">
        <v>89.775998799999996</v>
      </c>
      <c r="BU30" s="3">
        <v>167.17000100000001</v>
      </c>
      <c r="BV30" s="3">
        <v>581.37799998000003</v>
      </c>
      <c r="BW30" s="3">
        <v>327.22562899999997</v>
      </c>
      <c r="BX30" s="3">
        <v>87.758713700000001</v>
      </c>
      <c r="BY30" s="3">
        <v>248.9260012</v>
      </c>
      <c r="BZ30" s="3">
        <v>124.232861</v>
      </c>
      <c r="CA30" s="3">
        <v>363.97388319999999</v>
      </c>
      <c r="CB30" s="3">
        <v>0</v>
      </c>
      <c r="CC30" s="112">
        <f>SUM(BQ30:CB30)</f>
        <v>2345.7067598799999</v>
      </c>
    </row>
    <row r="31" spans="2:81" x14ac:dyDescent="0.2">
      <c r="B31" s="49" t="s">
        <v>6</v>
      </c>
      <c r="C31" s="3">
        <v>1846.9119000000003</v>
      </c>
      <c r="D31" s="3">
        <v>2803.2559000000006</v>
      </c>
      <c r="E31" s="3">
        <v>851.91439999999989</v>
      </c>
      <c r="F31" s="3">
        <v>34.423499999999997</v>
      </c>
      <c r="G31" s="3">
        <v>558.91999999999996</v>
      </c>
      <c r="H31" s="3">
        <v>1487.3360000000002</v>
      </c>
      <c r="I31" s="3">
        <v>160.02500000000003</v>
      </c>
      <c r="J31" s="3">
        <v>323.52030000000002</v>
      </c>
      <c r="K31" s="3">
        <v>338.2885</v>
      </c>
      <c r="L31" s="3">
        <v>22.66</v>
      </c>
      <c r="M31" s="3">
        <v>104.6498</v>
      </c>
      <c r="N31" s="3">
        <v>329.37099999999998</v>
      </c>
      <c r="O31" s="112">
        <f>SUM(C31:N31)</f>
        <v>8861.2762999999995</v>
      </c>
      <c r="Q31" s="50" t="s">
        <v>15</v>
      </c>
      <c r="R31" s="52">
        <f>SUM(R28:R30)</f>
        <v>2390.7058655110131</v>
      </c>
      <c r="S31" s="52">
        <f t="shared" ref="S31:AC31" si="18">SUM(S28:S30)</f>
        <v>9168.5642433483918</v>
      </c>
      <c r="T31" s="52">
        <f t="shared" si="18"/>
        <v>1784.2149606000003</v>
      </c>
      <c r="U31" s="52">
        <f t="shared" si="18"/>
        <v>55.363134266666663</v>
      </c>
      <c r="V31" s="52">
        <f t="shared" si="18"/>
        <v>315.33432000000005</v>
      </c>
      <c r="W31" s="52">
        <f t="shared" si="18"/>
        <v>1386.6690174818652</v>
      </c>
      <c r="X31" s="52">
        <f t="shared" si="18"/>
        <v>166.00213833333333</v>
      </c>
      <c r="Y31" s="52">
        <f t="shared" si="18"/>
        <v>1002.2330887999995</v>
      </c>
      <c r="Z31" s="52">
        <f t="shared" si="18"/>
        <v>196.20044209988629</v>
      </c>
      <c r="AA31" s="52">
        <f t="shared" si="18"/>
        <v>62.485079653925609</v>
      </c>
      <c r="AB31" s="52">
        <f t="shared" si="18"/>
        <v>92.442692082831599</v>
      </c>
      <c r="AC31" s="52">
        <f t="shared" si="18"/>
        <v>194.39377311089842</v>
      </c>
      <c r="AD31" s="53">
        <f>SUM(AD28:AD30)</f>
        <v>16814.608755288813</v>
      </c>
      <c r="AF31" s="51"/>
      <c r="AG31" s="148"/>
      <c r="AX31" s="3"/>
      <c r="AY31" s="34"/>
      <c r="BA31" s="49" t="s">
        <v>44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112">
        <f>SUM(BB31:BM31)</f>
        <v>0</v>
      </c>
      <c r="BP31" s="49" t="s">
        <v>6</v>
      </c>
      <c r="BQ31" s="3">
        <v>27.19</v>
      </c>
      <c r="BR31" s="3">
        <v>0</v>
      </c>
      <c r="BS31" s="3">
        <v>0</v>
      </c>
      <c r="BT31" s="3">
        <v>26.9</v>
      </c>
      <c r="BU31" s="3">
        <v>0</v>
      </c>
      <c r="BV31" s="3">
        <v>0</v>
      </c>
      <c r="BW31" s="3">
        <v>0</v>
      </c>
      <c r="BX31" s="3">
        <v>0</v>
      </c>
      <c r="BY31" s="3">
        <v>26.96</v>
      </c>
      <c r="BZ31" s="3">
        <v>27.25</v>
      </c>
      <c r="CA31" s="3">
        <v>66.284999999999997</v>
      </c>
      <c r="CB31" s="3">
        <v>0</v>
      </c>
      <c r="CC31" s="112">
        <f>SUM(BQ31:CB31)</f>
        <v>174.58500000000001</v>
      </c>
    </row>
    <row r="32" spans="2:81" x14ac:dyDescent="0.2">
      <c r="B32" s="49" t="s">
        <v>9</v>
      </c>
      <c r="C32" s="3">
        <v>1404.9256999999996</v>
      </c>
      <c r="D32" s="3">
        <v>8632.6065812865309</v>
      </c>
      <c r="E32" s="3">
        <v>1699.7480340502711</v>
      </c>
      <c r="F32" s="3">
        <v>25.125</v>
      </c>
      <c r="G32" s="3"/>
      <c r="H32" s="3">
        <v>419.1176999999999</v>
      </c>
      <c r="I32" s="3">
        <v>91.14409999999998</v>
      </c>
      <c r="J32" s="3">
        <v>835.12214214324399</v>
      </c>
      <c r="K32" s="3">
        <v>12.810595989413516</v>
      </c>
      <c r="L32" s="3"/>
      <c r="M32" s="3"/>
      <c r="N32" s="3"/>
      <c r="O32" s="112">
        <f>SUM(C32:N32)</f>
        <v>13120.599853469459</v>
      </c>
      <c r="P32" s="32"/>
      <c r="AI32" s="87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BA32" s="49" t="s">
        <v>13</v>
      </c>
      <c r="BB32" s="3">
        <f>+C34</f>
        <v>3148.9050000000002</v>
      </c>
      <c r="BC32" s="3">
        <f t="shared" ref="BC32:BK32" si="19">+D34</f>
        <v>3290.1190000000001</v>
      </c>
      <c r="BD32" s="3">
        <f t="shared" si="19"/>
        <v>2560.806</v>
      </c>
      <c r="BE32" s="3">
        <f t="shared" si="19"/>
        <v>685.72199999999998</v>
      </c>
      <c r="BF32" s="3">
        <f t="shared" si="19"/>
        <v>597.12099999999998</v>
      </c>
      <c r="BG32" s="3">
        <f t="shared" si="19"/>
        <v>2775.4679999999998</v>
      </c>
      <c r="BH32" s="3">
        <f>+I34</f>
        <v>1540.2260000000001</v>
      </c>
      <c r="BI32" s="3">
        <f t="shared" si="19"/>
        <v>1448.748</v>
      </c>
      <c r="BJ32" s="3">
        <f t="shared" si="19"/>
        <v>622.69799999999998</v>
      </c>
      <c r="BK32" s="3">
        <f t="shared" si="19"/>
        <v>415.03500000000003</v>
      </c>
      <c r="BL32" s="3">
        <f>+M34</f>
        <v>307.64299999999997</v>
      </c>
      <c r="BM32" s="3">
        <f>+N34</f>
        <v>375.14499999999998</v>
      </c>
      <c r="BN32" s="112">
        <f>SUM(BB32:BM32)</f>
        <v>17767.635999999999</v>
      </c>
      <c r="BP32" s="49" t="s">
        <v>14</v>
      </c>
      <c r="BQ32" s="3">
        <v>0</v>
      </c>
      <c r="BR32" s="3">
        <v>0</v>
      </c>
      <c r="BS32" s="3">
        <v>0</v>
      </c>
      <c r="BT32" s="3">
        <v>145</v>
      </c>
      <c r="BU32" s="3">
        <v>15.97</v>
      </c>
      <c r="BV32" s="3">
        <v>68.075860899999995</v>
      </c>
      <c r="BW32" s="3">
        <v>94.855527999999993</v>
      </c>
      <c r="BX32" s="3">
        <v>29.952217000000001</v>
      </c>
      <c r="BY32" s="3">
        <v>484.09278899999998</v>
      </c>
      <c r="BZ32" s="3">
        <v>137.90200000000002</v>
      </c>
      <c r="CA32" s="3">
        <v>98.562547899999984</v>
      </c>
      <c r="CB32" s="3">
        <v>0</v>
      </c>
      <c r="CC32" s="112">
        <f>SUM(BQ32:CB32)</f>
        <v>1074.4109427999999</v>
      </c>
    </row>
    <row r="33" spans="2:81" x14ac:dyDescent="0.2">
      <c r="B33" s="49" t="s">
        <v>11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/>
      <c r="K33" s="3"/>
      <c r="L33" s="3"/>
      <c r="M33" s="3"/>
      <c r="N33" s="3"/>
      <c r="O33" s="112">
        <f>SUM(C33:N33)</f>
        <v>0</v>
      </c>
      <c r="P33" s="32"/>
      <c r="Q33" s="62">
        <v>2024</v>
      </c>
      <c r="R33" s="63">
        <v>1</v>
      </c>
      <c r="S33" s="63">
        <v>2</v>
      </c>
      <c r="T33" s="63">
        <v>3</v>
      </c>
      <c r="U33" s="63">
        <v>4</v>
      </c>
      <c r="V33" s="63">
        <v>5</v>
      </c>
      <c r="W33" s="63">
        <v>6</v>
      </c>
      <c r="X33" s="63">
        <v>7</v>
      </c>
      <c r="Y33" s="63">
        <v>8</v>
      </c>
      <c r="Z33" s="63">
        <v>9</v>
      </c>
      <c r="AA33" s="63">
        <v>10</v>
      </c>
      <c r="AB33" s="63">
        <v>11</v>
      </c>
      <c r="AC33" s="63">
        <v>12</v>
      </c>
      <c r="AD33" s="64" t="s">
        <v>39</v>
      </c>
      <c r="AI33" s="87"/>
      <c r="AJ33" s="9"/>
      <c r="AK33" s="9"/>
      <c r="AL33" s="9"/>
      <c r="AM33" s="3"/>
      <c r="AN33" s="3"/>
      <c r="AO33" s="3"/>
      <c r="AP33" s="3"/>
      <c r="AQ33" s="3"/>
      <c r="AR33" s="3"/>
      <c r="AS33" s="3"/>
      <c r="AT33" s="3"/>
      <c r="AU33" s="3"/>
      <c r="AV33" s="5"/>
      <c r="BA33" s="50" t="s">
        <v>15</v>
      </c>
      <c r="BB33" s="113">
        <f>SUM(BB29:BB32)</f>
        <v>3819.9623168000003</v>
      </c>
      <c r="BC33" s="113">
        <f t="shared" ref="BC33:BM33" si="20">SUM(BC29:BC32)</f>
        <v>4395.9579800000001</v>
      </c>
      <c r="BD33" s="113">
        <f t="shared" si="20"/>
        <v>3722.0296722800003</v>
      </c>
      <c r="BE33" s="113">
        <f t="shared" si="20"/>
        <v>1763.4345823439999</v>
      </c>
      <c r="BF33" s="113">
        <f t="shared" si="20"/>
        <v>2165.9200792400002</v>
      </c>
      <c r="BG33" s="113">
        <f t="shared" si="20"/>
        <v>3396.0197346719997</v>
      </c>
      <c r="BH33" s="113">
        <f t="shared" si="20"/>
        <v>3396.3245550000001</v>
      </c>
      <c r="BI33" s="113">
        <f t="shared" si="20"/>
        <v>2052.3004780000001</v>
      </c>
      <c r="BJ33" s="113">
        <f t="shared" si="20"/>
        <v>864.79690016799998</v>
      </c>
      <c r="BK33" s="113">
        <f t="shared" si="20"/>
        <v>556.26381272000003</v>
      </c>
      <c r="BL33" s="113">
        <f t="shared" si="20"/>
        <v>348.91570079999997</v>
      </c>
      <c r="BM33" s="113">
        <f t="shared" si="20"/>
        <v>568.96930999999995</v>
      </c>
      <c r="BN33" s="114">
        <f>SUM(BN29:BN32)</f>
        <v>27050.895122023998</v>
      </c>
      <c r="BP33" s="50" t="s">
        <v>17</v>
      </c>
      <c r="BQ33" s="113">
        <f t="shared" ref="BQ33:CB33" si="21">SUM(BQ30:BQ32)</f>
        <v>238.796672</v>
      </c>
      <c r="BR33" s="113">
        <f t="shared" si="21"/>
        <v>0</v>
      </c>
      <c r="BS33" s="113">
        <f t="shared" si="21"/>
        <v>143.65899999999999</v>
      </c>
      <c r="BT33" s="113">
        <f t="shared" si="21"/>
        <v>261.6759988</v>
      </c>
      <c r="BU33" s="113">
        <f t="shared" si="21"/>
        <v>183.14000100000001</v>
      </c>
      <c r="BV33" s="113">
        <f t="shared" si="21"/>
        <v>649.45386087999998</v>
      </c>
      <c r="BW33" s="113">
        <f t="shared" si="21"/>
        <v>422.08115699999996</v>
      </c>
      <c r="BX33" s="113">
        <f t="shared" si="21"/>
        <v>117.71093070000001</v>
      </c>
      <c r="BY33" s="113">
        <f t="shared" si="21"/>
        <v>759.97879020000005</v>
      </c>
      <c r="BZ33" s="113">
        <f t="shared" si="21"/>
        <v>289.384861</v>
      </c>
      <c r="CA33" s="113">
        <f t="shared" si="21"/>
        <v>528.82143110000004</v>
      </c>
      <c r="CB33" s="113">
        <f t="shared" si="21"/>
        <v>0</v>
      </c>
      <c r="CC33" s="114">
        <f>SUM(CC30:CC32)</f>
        <v>3594.7027026799997</v>
      </c>
    </row>
    <row r="34" spans="2:81" x14ac:dyDescent="0.2">
      <c r="B34" s="49" t="s">
        <v>14</v>
      </c>
      <c r="C34" s="3">
        <v>3148.9050000000002</v>
      </c>
      <c r="D34" s="3">
        <v>3290.1190000000001</v>
      </c>
      <c r="E34" s="3">
        <v>2560.806</v>
      </c>
      <c r="F34" s="3">
        <v>685.72199999999998</v>
      </c>
      <c r="G34" s="3">
        <v>597.12099999999998</v>
      </c>
      <c r="H34" s="3">
        <v>2775.4679999999998</v>
      </c>
      <c r="I34" s="3">
        <v>1540.2260000000001</v>
      </c>
      <c r="J34" s="3">
        <v>1448.748</v>
      </c>
      <c r="K34" s="3">
        <v>622.69799999999998</v>
      </c>
      <c r="L34" s="3">
        <v>415.03500000000003</v>
      </c>
      <c r="M34" s="3">
        <v>307.64299999999997</v>
      </c>
      <c r="N34" s="3">
        <v>375.14499999999998</v>
      </c>
      <c r="O34" s="112">
        <f>SUM(C34:N34)</f>
        <v>17767.635999999999</v>
      </c>
      <c r="P34" s="32"/>
      <c r="Q34" s="49" t="s">
        <v>6</v>
      </c>
      <c r="R34" s="51">
        <v>2259.6602354000011</v>
      </c>
      <c r="S34" s="51">
        <v>329.99577282204001</v>
      </c>
      <c r="T34" s="51">
        <v>205.04316111095517</v>
      </c>
      <c r="U34" s="51">
        <v>191.60296</v>
      </c>
      <c r="V34" s="51">
        <v>1603.0674484000001</v>
      </c>
      <c r="W34" s="51">
        <v>491.65323259999997</v>
      </c>
      <c r="X34" s="51">
        <v>340.58818760000003</v>
      </c>
      <c r="Y34" s="51">
        <v>575.11045977327512</v>
      </c>
      <c r="Z34" s="51">
        <v>86.705543599999999</v>
      </c>
      <c r="AA34" s="51">
        <v>84.034485713599992</v>
      </c>
      <c r="AB34" s="51">
        <v>17.916908333333328</v>
      </c>
      <c r="AC34" s="51">
        <v>22.400365746702132</v>
      </c>
      <c r="AD34" s="54">
        <f>SUM(R34:AC34)</f>
        <v>6207.7787610999067</v>
      </c>
      <c r="AI34" s="94"/>
      <c r="AJ34" s="9"/>
      <c r="AK34" s="26"/>
      <c r="AL34" s="26"/>
      <c r="AM34" s="26"/>
      <c r="AN34" s="26"/>
      <c r="AO34" s="26"/>
      <c r="AP34" s="26"/>
      <c r="AQ34" s="26"/>
      <c r="AR34" s="26"/>
      <c r="AS34" s="26"/>
      <c r="AV34" s="26"/>
    </row>
    <row r="35" spans="2:81" x14ac:dyDescent="0.2">
      <c r="B35" s="50" t="s">
        <v>15</v>
      </c>
      <c r="C35" s="113">
        <f t="shared" ref="C35:N35" si="22">SUM(C31:C34)</f>
        <v>6400.7425999999996</v>
      </c>
      <c r="D35" s="113">
        <f t="shared" si="22"/>
        <v>14725.981481286532</v>
      </c>
      <c r="E35" s="113">
        <f t="shared" si="22"/>
        <v>5112.4684340502718</v>
      </c>
      <c r="F35" s="113">
        <f t="shared" si="22"/>
        <v>745.27049999999997</v>
      </c>
      <c r="G35" s="113">
        <f t="shared" si="22"/>
        <v>1156.0409999999999</v>
      </c>
      <c r="H35" s="113">
        <f t="shared" si="22"/>
        <v>4681.9216999999999</v>
      </c>
      <c r="I35" s="113">
        <f t="shared" si="22"/>
        <v>1791.3951000000002</v>
      </c>
      <c r="J35" s="113">
        <f t="shared" si="22"/>
        <v>2607.3904421432439</v>
      </c>
      <c r="K35" s="113">
        <f t="shared" si="22"/>
        <v>973.79709598941349</v>
      </c>
      <c r="L35" s="113">
        <f t="shared" si="22"/>
        <v>437.69500000000005</v>
      </c>
      <c r="M35" s="113">
        <f t="shared" si="22"/>
        <v>412.29279999999994</v>
      </c>
      <c r="N35" s="113">
        <f t="shared" si="22"/>
        <v>704.51599999999996</v>
      </c>
      <c r="O35" s="114">
        <f>SUM(O31:O34)</f>
        <v>39749.512153469455</v>
      </c>
      <c r="Q35" s="49" t="s">
        <v>9</v>
      </c>
      <c r="R35" s="51">
        <v>16402.188030805628</v>
      </c>
      <c r="S35" s="51"/>
      <c r="T35" s="51"/>
      <c r="U35" s="51"/>
      <c r="V35" s="51">
        <v>1067.7811340284391</v>
      </c>
      <c r="W35" s="51">
        <v>208.45399999999998</v>
      </c>
      <c r="X35" s="51">
        <v>1487.5400000000002</v>
      </c>
      <c r="Y35" s="51">
        <v>410.66400000000004</v>
      </c>
      <c r="Z35" s="51">
        <v>571.17499999999995</v>
      </c>
      <c r="AA35" s="51">
        <v>54.48</v>
      </c>
      <c r="AB35" s="51"/>
      <c r="AC35" s="51">
        <v>7.1900000000000006E-2</v>
      </c>
      <c r="AD35" s="54">
        <f>SUM(R35:AC35)</f>
        <v>20202.354064834068</v>
      </c>
      <c r="BP35" s="62">
        <v>2024</v>
      </c>
      <c r="BQ35" s="190">
        <v>1</v>
      </c>
      <c r="BR35" s="190">
        <v>2</v>
      </c>
      <c r="BS35" s="190">
        <v>3</v>
      </c>
      <c r="BT35" s="190">
        <v>4</v>
      </c>
      <c r="BU35" s="190">
        <v>5</v>
      </c>
      <c r="BV35" s="190">
        <v>6</v>
      </c>
      <c r="BW35" s="190">
        <v>7</v>
      </c>
      <c r="BX35" s="190">
        <v>8</v>
      </c>
      <c r="BY35" s="190">
        <v>9</v>
      </c>
      <c r="BZ35" s="190">
        <v>10</v>
      </c>
      <c r="CA35" s="190">
        <v>11</v>
      </c>
      <c r="CB35" s="191">
        <v>12</v>
      </c>
      <c r="CC35" s="64" t="s">
        <v>17</v>
      </c>
    </row>
    <row r="36" spans="2:81" x14ac:dyDescent="0.2">
      <c r="Q36" s="49" t="s">
        <v>11</v>
      </c>
      <c r="R36" s="51">
        <v>171.82282500000002</v>
      </c>
      <c r="S36" s="51">
        <v>40.932195</v>
      </c>
      <c r="T36" s="51">
        <v>39.954315000000001</v>
      </c>
      <c r="U36" s="51">
        <v>9.3029099999999989</v>
      </c>
      <c r="V36" s="51">
        <v>91.547925000000006</v>
      </c>
      <c r="W36" s="51">
        <v>292.605795</v>
      </c>
      <c r="X36" s="51">
        <v>47.776050000000005</v>
      </c>
      <c r="Y36" s="51">
        <v>277.00843500000002</v>
      </c>
      <c r="Z36" s="51">
        <v>178.31172000000001</v>
      </c>
      <c r="AA36" s="51">
        <v>68.239320000000006</v>
      </c>
      <c r="AB36" s="51">
        <v>50.466090000000001</v>
      </c>
      <c r="AC36" s="51">
        <v>37.131599999999999</v>
      </c>
      <c r="AD36" s="54">
        <f t="shared" ref="AD36" si="23">SUM(R36:AC36)</f>
        <v>1305.0991799999999</v>
      </c>
      <c r="AI36" s="95" t="s">
        <v>136</v>
      </c>
      <c r="AO36" s="138" t="s">
        <v>137</v>
      </c>
      <c r="BA36" s="62">
        <v>2024</v>
      </c>
      <c r="BB36" s="190">
        <v>1</v>
      </c>
      <c r="BC36" s="190">
        <v>2</v>
      </c>
      <c r="BD36" s="190">
        <v>3</v>
      </c>
      <c r="BE36" s="190">
        <v>4</v>
      </c>
      <c r="BF36" s="190">
        <v>5</v>
      </c>
      <c r="BG36" s="190">
        <v>6</v>
      </c>
      <c r="BH36" s="190">
        <v>7</v>
      </c>
      <c r="BI36" s="190">
        <v>8</v>
      </c>
      <c r="BJ36" s="190">
        <v>9</v>
      </c>
      <c r="BK36" s="190">
        <v>10</v>
      </c>
      <c r="BL36" s="190">
        <v>11</v>
      </c>
      <c r="BM36" s="190">
        <v>12</v>
      </c>
      <c r="BN36" s="64" t="s">
        <v>17</v>
      </c>
      <c r="BP36" s="49" t="s">
        <v>9</v>
      </c>
      <c r="BQ36" s="3">
        <v>19.548504000000001</v>
      </c>
      <c r="BR36" s="3">
        <v>58.274000000000001</v>
      </c>
      <c r="BS36" s="3">
        <v>100.27199999999999</v>
      </c>
      <c r="BT36" s="3">
        <v>0</v>
      </c>
      <c r="BU36" s="3">
        <v>286.10000000000002</v>
      </c>
      <c r="BV36" s="3">
        <v>159.30000139999999</v>
      </c>
      <c r="BW36" s="3">
        <v>688.45500189999996</v>
      </c>
      <c r="BX36" s="3">
        <v>0</v>
      </c>
      <c r="BY36" s="3">
        <v>28.171200200000001</v>
      </c>
      <c r="BZ36" s="3">
        <v>150.93219999999999</v>
      </c>
      <c r="CA36" s="3">
        <v>168.04000021000002</v>
      </c>
      <c r="CB36" s="3">
        <v>125.27559500000001</v>
      </c>
      <c r="CC36" s="112">
        <f>SUM(BQ36:CB36)</f>
        <v>1784.3685027099998</v>
      </c>
    </row>
    <row r="37" spans="2:81" x14ac:dyDescent="0.2">
      <c r="Q37" s="50" t="s">
        <v>17</v>
      </c>
      <c r="R37" s="52">
        <f>SUM(R34:R36)</f>
        <v>18833.67109120563</v>
      </c>
      <c r="S37" s="52">
        <f t="shared" ref="S37:AC37" si="24">SUM(S34:S36)</f>
        <v>370.92796782203999</v>
      </c>
      <c r="T37" s="52">
        <f t="shared" si="24"/>
        <v>244.99747611095518</v>
      </c>
      <c r="U37" s="52">
        <f t="shared" si="24"/>
        <v>200.90586999999999</v>
      </c>
      <c r="V37" s="52">
        <f t="shared" si="24"/>
        <v>2762.3965074284388</v>
      </c>
      <c r="W37" s="52">
        <f t="shared" si="24"/>
        <v>992.71302760000003</v>
      </c>
      <c r="X37" s="52">
        <f t="shared" si="24"/>
        <v>1875.9042376000002</v>
      </c>
      <c r="Y37" s="52">
        <f t="shared" si="24"/>
        <v>1262.7828947732751</v>
      </c>
      <c r="Z37" s="52">
        <f t="shared" si="24"/>
        <v>836.19226360000005</v>
      </c>
      <c r="AA37" s="52">
        <f t="shared" si="24"/>
        <v>206.7538057136</v>
      </c>
      <c r="AB37" s="52">
        <f t="shared" si="24"/>
        <v>68.382998333333333</v>
      </c>
      <c r="AC37" s="52">
        <f t="shared" si="24"/>
        <v>59.603865746702127</v>
      </c>
      <c r="AD37" s="53">
        <f>SUM(AD34:AD36)</f>
        <v>27715.232005933976</v>
      </c>
      <c r="AF37" s="51"/>
      <c r="AI37" s="48" t="s">
        <v>45</v>
      </c>
      <c r="AO37" s="14" t="s">
        <v>45</v>
      </c>
      <c r="BA37" s="49" t="s">
        <v>10</v>
      </c>
      <c r="BB37" s="3">
        <v>868.54023399999994</v>
      </c>
      <c r="BC37" s="3">
        <v>172.317634</v>
      </c>
      <c r="BD37" s="3">
        <v>294.01098304000004</v>
      </c>
      <c r="BE37" s="3">
        <v>264.25416667919995</v>
      </c>
      <c r="BF37" s="3">
        <v>638.98317727039193</v>
      </c>
      <c r="BG37" s="3">
        <v>421.917322872</v>
      </c>
      <c r="BH37" s="3">
        <v>98.938065280000018</v>
      </c>
      <c r="BI37" s="3">
        <v>207.95118596000006</v>
      </c>
      <c r="BJ37" s="3">
        <v>192.27354308000002</v>
      </c>
      <c r="BK37" s="3">
        <v>52.160353616000009</v>
      </c>
      <c r="BL37" s="3">
        <v>69.518355080000006</v>
      </c>
      <c r="BM37" s="3">
        <v>82.622301880000009</v>
      </c>
      <c r="BN37" s="112">
        <f>SUM(BB37:BM37)</f>
        <v>3363.4873227575927</v>
      </c>
      <c r="BP37" s="49" t="s">
        <v>6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0</v>
      </c>
      <c r="CC37" s="112">
        <f t="shared" ref="CC37:CC38" si="25">SUM(BQ37:CB37)</f>
        <v>0</v>
      </c>
    </row>
    <row r="38" spans="2:81" x14ac:dyDescent="0.2">
      <c r="B38" s="62">
        <v>2024</v>
      </c>
      <c r="C38" s="63" t="s">
        <v>43</v>
      </c>
      <c r="D38" s="63" t="s">
        <v>28</v>
      </c>
      <c r="E38" s="63" t="s">
        <v>29</v>
      </c>
      <c r="F38" s="63" t="s">
        <v>30</v>
      </c>
      <c r="G38" s="63" t="s">
        <v>31</v>
      </c>
      <c r="H38" s="63" t="s">
        <v>32</v>
      </c>
      <c r="I38" s="63" t="s">
        <v>33</v>
      </c>
      <c r="J38" s="63" t="s">
        <v>34</v>
      </c>
      <c r="K38" s="63" t="s">
        <v>35</v>
      </c>
      <c r="L38" s="63" t="s">
        <v>36</v>
      </c>
      <c r="M38" s="63" t="s">
        <v>37</v>
      </c>
      <c r="N38" s="63" t="s">
        <v>38</v>
      </c>
      <c r="O38" s="64" t="s">
        <v>39</v>
      </c>
      <c r="BA38" s="49" t="s">
        <v>8</v>
      </c>
      <c r="BB38" s="3">
        <v>2623.3743000000009</v>
      </c>
      <c r="BC38" s="3">
        <v>2238.8149999999991</v>
      </c>
      <c r="BD38" s="3">
        <v>1079.1699999999998</v>
      </c>
      <c r="BE38" s="3">
        <v>438.99499999999989</v>
      </c>
      <c r="BF38" s="3">
        <v>65.389999999999986</v>
      </c>
      <c r="BG38" s="3">
        <v>12.315000000000001</v>
      </c>
      <c r="BH38" s="3">
        <v>105.58500000000002</v>
      </c>
      <c r="BI38" s="3">
        <v>218.34999999999997</v>
      </c>
      <c r="BJ38" s="3">
        <v>545.59342000000004</v>
      </c>
      <c r="BK38" s="3">
        <v>713.24900000000002</v>
      </c>
      <c r="BL38" s="3">
        <v>24.7</v>
      </c>
      <c r="BM38" s="3">
        <v>7.8900000000000006</v>
      </c>
      <c r="BN38" s="112">
        <f>SUM(BB38:BM38)</f>
        <v>8073.4267200000004</v>
      </c>
      <c r="BP38" s="49" t="s">
        <v>14</v>
      </c>
      <c r="BQ38" s="3">
        <v>0</v>
      </c>
      <c r="BR38" s="3">
        <v>0</v>
      </c>
      <c r="BS38" s="3">
        <v>107.78999999999999</v>
      </c>
      <c r="BT38" s="3">
        <v>261.05199900000002</v>
      </c>
      <c r="BU38" s="3">
        <v>0</v>
      </c>
      <c r="BV38" s="3">
        <v>266.38</v>
      </c>
      <c r="BW38" s="3">
        <v>251.83978300000001</v>
      </c>
      <c r="BX38" s="3">
        <v>0</v>
      </c>
      <c r="BY38" s="3">
        <v>326.68563809999995</v>
      </c>
      <c r="BZ38" s="3">
        <v>67.4786158</v>
      </c>
      <c r="CA38" s="3">
        <v>124.91214309999999</v>
      </c>
      <c r="CB38" s="3">
        <v>114.0984102</v>
      </c>
      <c r="CC38" s="112">
        <f t="shared" si="25"/>
        <v>1520.2365892</v>
      </c>
    </row>
    <row r="39" spans="2:81" x14ac:dyDescent="0.2">
      <c r="B39" s="49" t="s">
        <v>6</v>
      </c>
      <c r="C39" s="3">
        <v>4229.5998999999993</v>
      </c>
      <c r="D39" s="3">
        <v>221.48650000000001</v>
      </c>
      <c r="E39" s="3">
        <v>174.74450000000002</v>
      </c>
      <c r="F39" s="3">
        <v>142.22210000000001</v>
      </c>
      <c r="G39" s="3">
        <v>2715.7251999999999</v>
      </c>
      <c r="H39" s="3">
        <v>765.67450000000008</v>
      </c>
      <c r="I39" s="3">
        <v>713.09199999999998</v>
      </c>
      <c r="J39" s="3">
        <v>1129.5962</v>
      </c>
      <c r="K39" s="3">
        <v>171.011</v>
      </c>
      <c r="L39" s="3">
        <v>204.34</v>
      </c>
      <c r="M39" s="3">
        <v>50.2</v>
      </c>
      <c r="N39" s="3">
        <v>63.723999999999997</v>
      </c>
      <c r="O39" s="112">
        <f>SUM(C39:N39)</f>
        <v>10581.4159</v>
      </c>
      <c r="AI39" s="86" t="s">
        <v>46</v>
      </c>
      <c r="AJ39" s="25">
        <f>SUM(AJ40:AJ56)</f>
        <v>12233352.605830019</v>
      </c>
      <c r="AO39" s="7" t="s">
        <v>46</v>
      </c>
      <c r="AP39" s="159">
        <f>SUM(AP40:AP45)</f>
        <v>12233352.605830021</v>
      </c>
      <c r="BA39" s="49" t="s">
        <v>44</v>
      </c>
      <c r="BB39" s="3">
        <v>171.82282500000002</v>
      </c>
      <c r="BC39" s="3">
        <v>40.932195</v>
      </c>
      <c r="BD39" s="3">
        <v>39.954315000000001</v>
      </c>
      <c r="BE39" s="3">
        <v>9.3029099999999989</v>
      </c>
      <c r="BF39" s="3">
        <v>91.547925000000021</v>
      </c>
      <c r="BG39" s="3">
        <v>292.605795</v>
      </c>
      <c r="BH39" s="3">
        <v>47.776050000000005</v>
      </c>
      <c r="BI39" s="3">
        <v>277.00843500000008</v>
      </c>
      <c r="BJ39" s="3">
        <v>178.31171999999998</v>
      </c>
      <c r="BK39" s="3">
        <v>68.239320000000006</v>
      </c>
      <c r="BL39" s="3">
        <v>50.466090000000001</v>
      </c>
      <c r="BM39" s="3">
        <v>37.131599999999999</v>
      </c>
      <c r="BN39" s="112">
        <f>SUM(BB39:BM39)</f>
        <v>1305.0991799999999</v>
      </c>
      <c r="BP39" s="50" t="s">
        <v>17</v>
      </c>
      <c r="BQ39" s="113">
        <f>SUM(BQ36:BQ38)</f>
        <v>19.548504000000001</v>
      </c>
      <c r="BR39" s="113">
        <f t="shared" ref="BR39:CC39" si="26">SUM(BR36:BR38)</f>
        <v>58.274000000000001</v>
      </c>
      <c r="BS39" s="113">
        <f t="shared" si="26"/>
        <v>208.06199999999998</v>
      </c>
      <c r="BT39" s="113">
        <f t="shared" si="26"/>
        <v>261.05199900000002</v>
      </c>
      <c r="BU39" s="113">
        <f t="shared" si="26"/>
        <v>286.10000000000002</v>
      </c>
      <c r="BV39" s="113">
        <f t="shared" si="26"/>
        <v>425.68000139999998</v>
      </c>
      <c r="BW39" s="113">
        <f t="shared" si="26"/>
        <v>940.29478489999997</v>
      </c>
      <c r="BX39" s="113">
        <f t="shared" si="26"/>
        <v>0</v>
      </c>
      <c r="BY39" s="113">
        <f t="shared" si="26"/>
        <v>354.85683829999994</v>
      </c>
      <c r="BZ39" s="113">
        <f t="shared" si="26"/>
        <v>218.41081579999999</v>
      </c>
      <c r="CA39" s="113">
        <f t="shared" si="26"/>
        <v>292.95214331</v>
      </c>
      <c r="CB39" s="113">
        <f t="shared" si="26"/>
        <v>239.3740052</v>
      </c>
      <c r="CC39" s="114">
        <f t="shared" si="26"/>
        <v>3304.6050919099998</v>
      </c>
    </row>
    <row r="40" spans="2:81" x14ac:dyDescent="0.2">
      <c r="B40" s="49" t="s">
        <v>9</v>
      </c>
      <c r="C40" s="3">
        <v>19001.906587327438</v>
      </c>
      <c r="D40" s="3">
        <v>0</v>
      </c>
      <c r="E40" s="3">
        <v>0</v>
      </c>
      <c r="F40" s="3"/>
      <c r="G40" s="3">
        <v>1107.3018500000001</v>
      </c>
      <c r="H40" s="3">
        <v>209.3546</v>
      </c>
      <c r="I40" s="3">
        <v>1910.9970608261135</v>
      </c>
      <c r="J40" s="3">
        <v>520.97233959822938</v>
      </c>
      <c r="K40" s="3">
        <v>839.12415933144484</v>
      </c>
      <c r="L40" s="3">
        <v>56.5</v>
      </c>
      <c r="M40" s="3">
        <v>0</v>
      </c>
      <c r="N40" s="3">
        <v>7.1900000000000006E-2</v>
      </c>
      <c r="O40" s="112">
        <f>SUM(C40:N40)</f>
        <v>23646.228497083222</v>
      </c>
      <c r="AI40" s="94" t="s">
        <v>131</v>
      </c>
      <c r="AJ40" s="3">
        <v>8186611.9230000004</v>
      </c>
      <c r="AK40" s="150" t="str">
        <f>+PROPER(AI40)</f>
        <v>Cote D'Ivoire</v>
      </c>
      <c r="AL40" s="3" t="s">
        <v>47</v>
      </c>
      <c r="AM40" s="27">
        <f>+AJ40/$AJ$39</f>
        <v>0.66920428003510068</v>
      </c>
      <c r="AO40" s="2" t="s">
        <v>48</v>
      </c>
      <c r="AP40" s="160">
        <v>11283969.936940001</v>
      </c>
      <c r="BA40" s="49" t="s">
        <v>13</v>
      </c>
      <c r="BB40" s="3">
        <f>+C42</f>
        <v>4463.3468025643833</v>
      </c>
      <c r="BC40" s="3">
        <f t="shared" ref="BC40:BM40" si="27">+D42</f>
        <v>1280.4500000000012</v>
      </c>
      <c r="BD40" s="3">
        <f t="shared" si="27"/>
        <v>1179.1440000000009</v>
      </c>
      <c r="BE40" s="3">
        <f t="shared" si="27"/>
        <v>1116.3710000000001</v>
      </c>
      <c r="BF40" s="3">
        <f t="shared" si="27"/>
        <v>3854.1860000000001</v>
      </c>
      <c r="BG40" s="3">
        <f t="shared" si="27"/>
        <v>3132.5850000000005</v>
      </c>
      <c r="BH40" s="3">
        <f t="shared" si="27"/>
        <v>2050.708000000001</v>
      </c>
      <c r="BI40" s="3">
        <f t="shared" si="27"/>
        <v>1939.1500000000003</v>
      </c>
      <c r="BJ40" s="3">
        <f t="shared" si="27"/>
        <v>1448.3039999999999</v>
      </c>
      <c r="BK40" s="3">
        <f t="shared" si="27"/>
        <v>672.53400000000033</v>
      </c>
      <c r="BL40" s="3">
        <f>+M42</f>
        <v>848.55899999999986</v>
      </c>
      <c r="BM40" s="3">
        <f t="shared" si="27"/>
        <v>1668.1520000000012</v>
      </c>
      <c r="BN40" s="112">
        <f>SUM(BB40:BM40)</f>
        <v>23653.489802564392</v>
      </c>
    </row>
    <row r="41" spans="2:81" x14ac:dyDescent="0.2">
      <c r="B41" s="49" t="s">
        <v>11</v>
      </c>
      <c r="C41" s="3">
        <v>394.995</v>
      </c>
      <c r="D41" s="3">
        <v>94.096999999999994</v>
      </c>
      <c r="E41" s="3">
        <v>91.849000000000004</v>
      </c>
      <c r="F41" s="3">
        <v>21.386000000000003</v>
      </c>
      <c r="G41" s="3">
        <v>210.45499999999998</v>
      </c>
      <c r="H41" s="3">
        <v>672.65700000000004</v>
      </c>
      <c r="I41" s="3">
        <v>109.83000000000001</v>
      </c>
      <c r="J41" s="3">
        <v>636.80100000000004</v>
      </c>
      <c r="K41" s="3">
        <v>409.91199999999998</v>
      </c>
      <c r="L41" s="3">
        <v>156.87200000000001</v>
      </c>
      <c r="M41" s="3">
        <v>116.014</v>
      </c>
      <c r="N41" s="3">
        <v>85.36</v>
      </c>
      <c r="O41" s="112">
        <f>SUM(C41:N41)</f>
        <v>3000.2279999999996</v>
      </c>
      <c r="Q41" s="84" t="s">
        <v>130</v>
      </c>
      <c r="R41" s="24"/>
      <c r="S41" s="24"/>
      <c r="T41" s="24"/>
      <c r="U41" s="23" t="s">
        <v>49</v>
      </c>
      <c r="V41" s="24"/>
      <c r="W41" s="24"/>
      <c r="X41" s="24"/>
      <c r="Y41" s="23" t="s">
        <v>50</v>
      </c>
      <c r="Z41" s="24"/>
      <c r="AA41" s="24"/>
      <c r="AB41" s="24"/>
      <c r="AI41" s="94" t="s">
        <v>53</v>
      </c>
      <c r="AJ41" s="3">
        <v>874850.05000002007</v>
      </c>
      <c r="AK41" s="2"/>
      <c r="AL41" s="3" t="str">
        <f>+PROPER(AI41)</f>
        <v>Italia</v>
      </c>
      <c r="AM41" s="27">
        <f t="shared" ref="AM41:AM43" si="28">+AJ41/$AJ$39</f>
        <v>7.1513515402400391E-2</v>
      </c>
      <c r="AO41" s="2" t="s">
        <v>52</v>
      </c>
      <c r="AP41" s="160">
        <v>602022.11000002013</v>
      </c>
      <c r="BA41" s="50" t="s">
        <v>15</v>
      </c>
      <c r="BB41" s="113">
        <f>SUM(BB37:BB40)</f>
        <v>8127.084161564384</v>
      </c>
      <c r="BC41" s="113">
        <f t="shared" ref="BC41" si="29">SUM(BC37:BC40)</f>
        <v>3732.5148290000002</v>
      </c>
      <c r="BD41" s="113">
        <f t="shared" ref="BD41" si="30">SUM(BD37:BD40)</f>
        <v>2592.2792980400009</v>
      </c>
      <c r="BE41" s="113">
        <f t="shared" ref="BE41" si="31">SUM(BE37:BE40)</f>
        <v>1828.9230766791998</v>
      </c>
      <c r="BF41" s="113">
        <f t="shared" ref="BF41" si="32">SUM(BF37:BF40)</f>
        <v>4650.1071022703918</v>
      </c>
      <c r="BG41" s="113">
        <f t="shared" ref="BG41" si="33">SUM(BG37:BG40)</f>
        <v>3859.4231178720006</v>
      </c>
      <c r="BH41" s="113">
        <f t="shared" ref="BH41" si="34">SUM(BH37:BH40)</f>
        <v>2303.007115280001</v>
      </c>
      <c r="BI41" s="113">
        <f t="shared" ref="BI41" si="35">SUM(BI37:BI40)</f>
        <v>2642.4596209600004</v>
      </c>
      <c r="BJ41" s="113">
        <f t="shared" ref="BJ41" si="36">SUM(BJ37:BJ40)</f>
        <v>2364.4826830799998</v>
      </c>
      <c r="BK41" s="113">
        <f t="shared" ref="BK41" si="37">SUM(BK37:BK40)</f>
        <v>1506.1826736160006</v>
      </c>
      <c r="BL41" s="113">
        <f t="shared" ref="BL41" si="38">SUM(BL37:BL40)</f>
        <v>993.2434450799999</v>
      </c>
      <c r="BM41" s="113">
        <f t="shared" ref="BM41" si="39">SUM(BM37:BM40)</f>
        <v>1795.7959018800011</v>
      </c>
      <c r="BN41" s="114">
        <f t="shared" ref="BN41" si="40">SUM(BN37:BN40)</f>
        <v>36395.503025321988</v>
      </c>
    </row>
    <row r="42" spans="2:81" x14ac:dyDescent="0.2">
      <c r="B42" s="49" t="s">
        <v>14</v>
      </c>
      <c r="C42" s="3">
        <v>4463.3468025643833</v>
      </c>
      <c r="D42" s="3">
        <v>1280.4500000000012</v>
      </c>
      <c r="E42" s="3">
        <v>1179.1440000000009</v>
      </c>
      <c r="F42" s="3">
        <v>1116.3710000000001</v>
      </c>
      <c r="G42" s="3">
        <v>3854.1860000000001</v>
      </c>
      <c r="H42" s="3">
        <v>3132.5850000000005</v>
      </c>
      <c r="I42" s="3">
        <v>2050.708000000001</v>
      </c>
      <c r="J42" s="3">
        <v>1939.1500000000003</v>
      </c>
      <c r="K42" s="3">
        <v>1448.3039999999999</v>
      </c>
      <c r="L42" s="3">
        <v>672.53400000000033</v>
      </c>
      <c r="M42" s="3">
        <v>848.55899999999986</v>
      </c>
      <c r="N42" s="3">
        <v>1668.1520000000012</v>
      </c>
      <c r="O42" s="112">
        <f t="shared" ref="O42" si="41">SUM(C42:N42)</f>
        <v>23653.489802564392</v>
      </c>
      <c r="Q42" s="8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I42" s="94" t="s">
        <v>51</v>
      </c>
      <c r="AJ42" s="3">
        <v>855243</v>
      </c>
      <c r="AK42" s="2"/>
      <c r="AL42" s="3" t="str">
        <f t="shared" ref="AL42:AL43" si="42">+PROPER(AI42)</f>
        <v>España</v>
      </c>
      <c r="AM42" s="27">
        <f t="shared" si="28"/>
        <v>6.9910761796600135E-2</v>
      </c>
      <c r="AO42" s="2" t="s">
        <v>138</v>
      </c>
      <c r="AP42" s="160">
        <v>266682.11</v>
      </c>
    </row>
    <row r="43" spans="2:81" x14ac:dyDescent="0.2">
      <c r="B43" s="50" t="s">
        <v>17</v>
      </c>
      <c r="C43" s="113">
        <f t="shared" ref="C43:N43" si="43">SUM(C39:C42)</f>
        <v>28089.848289891823</v>
      </c>
      <c r="D43" s="113">
        <f t="shared" si="43"/>
        <v>1596.0335000000011</v>
      </c>
      <c r="E43" s="113">
        <f t="shared" si="43"/>
        <v>1445.7375000000009</v>
      </c>
      <c r="F43" s="113">
        <f t="shared" si="43"/>
        <v>1279.9791</v>
      </c>
      <c r="G43" s="113">
        <f t="shared" si="43"/>
        <v>7887.6680500000002</v>
      </c>
      <c r="H43" s="113">
        <f t="shared" si="43"/>
        <v>4780.2711000000008</v>
      </c>
      <c r="I43" s="113">
        <f t="shared" si="43"/>
        <v>4784.6270608261148</v>
      </c>
      <c r="J43" s="113">
        <f t="shared" si="43"/>
        <v>4226.51953959823</v>
      </c>
      <c r="K43" s="113">
        <f t="shared" si="43"/>
        <v>2868.3511593314447</v>
      </c>
      <c r="L43" s="113">
        <f t="shared" si="43"/>
        <v>1090.2460000000003</v>
      </c>
      <c r="M43" s="113">
        <f t="shared" si="43"/>
        <v>1014.7729999999999</v>
      </c>
      <c r="N43" s="113">
        <f t="shared" si="43"/>
        <v>1817.3079000000012</v>
      </c>
      <c r="O43" s="114">
        <f>SUM(O39:O42)</f>
        <v>60881.362199647614</v>
      </c>
      <c r="Q43" s="86" t="s">
        <v>55</v>
      </c>
      <c r="R43" s="25">
        <f>+SUM(R44:R55)</f>
        <v>16814.608755288813</v>
      </c>
      <c r="U43" s="7" t="s">
        <v>55</v>
      </c>
      <c r="V43" s="25">
        <f>+SUM(V44:V52)</f>
        <v>16814.608755288813</v>
      </c>
      <c r="Y43" s="7" t="s">
        <v>55</v>
      </c>
      <c r="Z43" s="25">
        <f>SUM(Z44:Z111)</f>
        <v>16814.608755288809</v>
      </c>
      <c r="AB43" s="147">
        <f>+COUNTA($Y$44:$Y$111)</f>
        <v>68</v>
      </c>
      <c r="AI43" s="94" t="s">
        <v>135</v>
      </c>
      <c r="AJ43" s="3">
        <v>499820</v>
      </c>
      <c r="AK43" s="2"/>
      <c r="AL43" s="3" t="str">
        <f t="shared" si="42"/>
        <v>Ghana</v>
      </c>
      <c r="AM43" s="27">
        <f t="shared" si="28"/>
        <v>4.0857156341737588E-2</v>
      </c>
      <c r="AO43" s="2" t="s">
        <v>54</v>
      </c>
      <c r="AP43" s="160">
        <v>52957.71989</v>
      </c>
    </row>
    <row r="44" spans="2:81" x14ac:dyDescent="0.2">
      <c r="Q44" s="87" t="s">
        <v>58</v>
      </c>
      <c r="R44" s="3">
        <v>5390.2599999999993</v>
      </c>
      <c r="U44" s="35" t="s">
        <v>59</v>
      </c>
      <c r="V44" s="9">
        <v>12560.493415999998</v>
      </c>
      <c r="Y44" s="8">
        <v>20100076072</v>
      </c>
      <c r="Z44" s="3">
        <v>387.10999999999996</v>
      </c>
      <c r="AI44" s="94" t="s">
        <v>56</v>
      </c>
      <c r="AJ44" s="3">
        <v>376399.63799999998</v>
      </c>
      <c r="AK44" s="2"/>
      <c r="AL44" s="3" t="s">
        <v>61</v>
      </c>
      <c r="AM44" s="27">
        <f>1-SUM(AM40:AM43)</f>
        <v>0.1485142864241612</v>
      </c>
      <c r="AO44" s="153" t="s">
        <v>57</v>
      </c>
      <c r="AP44" s="161">
        <v>27602.289000000001</v>
      </c>
      <c r="BA44" s="116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141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C44" s="79"/>
    </row>
    <row r="45" spans="2:81" x14ac:dyDescent="0.2"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Q45" s="87" t="s">
        <v>63</v>
      </c>
      <c r="R45" s="3">
        <v>4785.8497768000016</v>
      </c>
      <c r="U45" s="14" t="s">
        <v>64</v>
      </c>
      <c r="V45" s="9">
        <v>3096.6389855314815</v>
      </c>
      <c r="Y45" s="8">
        <v>20100160375</v>
      </c>
      <c r="Z45" s="3">
        <v>131.18</v>
      </c>
      <c r="AI45" s="94" t="s">
        <v>67</v>
      </c>
      <c r="AJ45" s="3">
        <v>329853.31111999997</v>
      </c>
      <c r="AK45" s="2"/>
      <c r="AL45" s="3"/>
      <c r="AM45" s="28">
        <f>SUM(AM40:AM44)</f>
        <v>1</v>
      </c>
      <c r="AO45" s="188" t="s">
        <v>62</v>
      </c>
      <c r="AP45" s="189">
        <v>118.44</v>
      </c>
      <c r="BA45" s="116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141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C45" s="79"/>
    </row>
    <row r="46" spans="2:81" x14ac:dyDescent="0.2">
      <c r="B46" s="179" t="s">
        <v>139</v>
      </c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80"/>
      <c r="Q46" s="87" t="s">
        <v>57</v>
      </c>
      <c r="R46" s="3">
        <v>3644.3411649999998</v>
      </c>
      <c r="U46" s="14" t="s">
        <v>66</v>
      </c>
      <c r="V46" s="9">
        <v>500.06896000000006</v>
      </c>
      <c r="Y46" s="8">
        <v>20100971772</v>
      </c>
      <c r="Z46" s="3">
        <v>434.65999999999997</v>
      </c>
      <c r="AI46" s="94" t="s">
        <v>60</v>
      </c>
      <c r="AJ46" s="3">
        <v>269840</v>
      </c>
      <c r="AK46" s="2"/>
      <c r="AL46" s="3"/>
      <c r="AO46" s="2"/>
      <c r="AP46" s="3"/>
      <c r="BA46" s="116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141"/>
    </row>
    <row r="47" spans="2:81" x14ac:dyDescent="0.2"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Q47" s="87" t="s">
        <v>78</v>
      </c>
      <c r="R47" s="3">
        <v>349.86583937066666</v>
      </c>
      <c r="U47" s="14" t="s">
        <v>68</v>
      </c>
      <c r="V47" s="9">
        <v>430.37674400000003</v>
      </c>
      <c r="Y47" s="8">
        <v>20118798539</v>
      </c>
      <c r="Z47" s="3">
        <v>60.685680000000005</v>
      </c>
      <c r="AI47" s="94" t="s">
        <v>65</v>
      </c>
      <c r="AJ47" s="3">
        <v>266810.32999999996</v>
      </c>
      <c r="AK47" s="2"/>
      <c r="AL47" s="3"/>
      <c r="BA47" s="116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141"/>
    </row>
    <row r="48" spans="2:81" ht="15.75" thickBot="1" x14ac:dyDescent="0.25">
      <c r="B48" s="19" t="s">
        <v>70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26"/>
      <c r="Q48" s="87" t="s">
        <v>52</v>
      </c>
      <c r="R48" s="3">
        <v>293.37788911814613</v>
      </c>
      <c r="U48" s="14" t="s">
        <v>71</v>
      </c>
      <c r="V48" s="9">
        <v>121.59082733333332</v>
      </c>
      <c r="Y48" s="8">
        <v>20119488398</v>
      </c>
      <c r="Z48" s="3">
        <v>104.91999999999999</v>
      </c>
      <c r="AI48" s="94" t="s">
        <v>69</v>
      </c>
      <c r="AJ48" s="3">
        <v>220390.43400000001</v>
      </c>
      <c r="AK48" s="2"/>
      <c r="AL48" s="3"/>
      <c r="BA48" s="142"/>
      <c r="BB48" s="143"/>
      <c r="BC48" s="143"/>
      <c r="BD48" s="143"/>
      <c r="BE48" s="143"/>
      <c r="BF48" s="143"/>
      <c r="BG48" s="143"/>
      <c r="BH48" s="143"/>
      <c r="BI48" s="143"/>
      <c r="BJ48" s="143"/>
      <c r="BK48" s="143"/>
      <c r="BL48" s="143"/>
      <c r="BM48" s="143"/>
      <c r="BN48" s="144"/>
      <c r="BP48" s="91"/>
      <c r="BQ48" s="80"/>
      <c r="BR48" s="80"/>
      <c r="BS48" s="80"/>
      <c r="BT48" s="80"/>
      <c r="BU48" s="80"/>
      <c r="BV48" s="80"/>
      <c r="BW48" s="80"/>
      <c r="BX48" s="80"/>
      <c r="BY48" s="80"/>
      <c r="BZ48" s="80"/>
      <c r="CA48" s="80"/>
      <c r="CB48" s="80"/>
      <c r="CC48" s="81"/>
    </row>
    <row r="49" spans="2:66" ht="15.75" thickTop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26"/>
      <c r="Q49" s="87" t="s">
        <v>54</v>
      </c>
      <c r="R49" s="3">
        <v>216.42000000000002</v>
      </c>
      <c r="U49" s="14" t="s">
        <v>79</v>
      </c>
      <c r="V49" s="9">
        <v>51.132065023999992</v>
      </c>
      <c r="Y49" s="8">
        <v>20136165667</v>
      </c>
      <c r="Z49" s="3">
        <v>786.16000000000008</v>
      </c>
      <c r="AI49" s="94" t="s">
        <v>75</v>
      </c>
      <c r="AJ49" s="3">
        <v>139583.79080000002</v>
      </c>
      <c r="AK49" s="2"/>
      <c r="AL49" s="3"/>
      <c r="BA49" s="116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141"/>
    </row>
    <row r="50" spans="2:66" ht="15" x14ac:dyDescent="0.2">
      <c r="C50" s="127" t="str">
        <f>+N3</f>
        <v>2025*</v>
      </c>
      <c r="E50" s="128" t="s">
        <v>76</v>
      </c>
      <c r="F50" s="129" t="str">
        <f>+C50</f>
        <v>2025*</v>
      </c>
      <c r="H50" s="128" t="s">
        <v>77</v>
      </c>
      <c r="I50" s="129" t="str">
        <f>+F50</f>
        <v>2025*</v>
      </c>
      <c r="J50" s="1"/>
      <c r="K50" s="126"/>
      <c r="L50" s="126"/>
      <c r="M50" s="126"/>
      <c r="N50" s="126"/>
      <c r="Q50" s="87" t="s">
        <v>73</v>
      </c>
      <c r="R50" s="3">
        <v>177.22</v>
      </c>
      <c r="U50" s="14" t="s">
        <v>74</v>
      </c>
      <c r="V50" s="9">
        <v>25.857999999999997</v>
      </c>
      <c r="Y50" s="8">
        <v>20159473148</v>
      </c>
      <c r="Z50" s="3">
        <v>2542.1850000000004</v>
      </c>
      <c r="AI50" s="94" t="s">
        <v>72</v>
      </c>
      <c r="AJ50" s="3">
        <v>77123</v>
      </c>
      <c r="AK50" s="2"/>
      <c r="AL50" s="3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141"/>
    </row>
    <row r="51" spans="2:66" ht="15" x14ac:dyDescent="0.2">
      <c r="B51" s="14" t="s">
        <v>81</v>
      </c>
      <c r="C51" s="3">
        <v>4383951783.8534489</v>
      </c>
      <c r="E51" s="130" t="s">
        <v>82</v>
      </c>
      <c r="F51" s="131">
        <f>C53/C51</f>
        <v>8.781205607705669E-3</v>
      </c>
      <c r="G51" s="163"/>
      <c r="H51" s="132" t="s">
        <v>83</v>
      </c>
      <c r="I51" s="131">
        <f>$N$8/C54</f>
        <v>6.4041520396341213E-3</v>
      </c>
      <c r="J51" s="1"/>
      <c r="K51" s="126"/>
      <c r="L51" s="126"/>
      <c r="M51" s="126"/>
      <c r="N51" s="126"/>
      <c r="Q51" s="87" t="s">
        <v>84</v>
      </c>
      <c r="R51" s="3">
        <v>123.020865</v>
      </c>
      <c r="U51" s="14" t="s">
        <v>91</v>
      </c>
      <c r="V51" s="9">
        <v>17.969757399999985</v>
      </c>
      <c r="Y51" s="8">
        <v>20193996133</v>
      </c>
      <c r="Z51" s="3">
        <v>57.86</v>
      </c>
      <c r="AI51" s="94" t="s">
        <v>129</v>
      </c>
      <c r="AJ51" s="3">
        <v>56700</v>
      </c>
      <c r="AK51" s="2"/>
      <c r="AL51" s="3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141"/>
    </row>
    <row r="52" spans="2:66" ht="15" x14ac:dyDescent="0.2">
      <c r="B52" s="14" t="s">
        <v>87</v>
      </c>
      <c r="C52" s="3">
        <v>2416008010.842464</v>
      </c>
      <c r="E52" s="133" t="s">
        <v>88</v>
      </c>
      <c r="F52" s="134">
        <f>C53/C52</f>
        <v>1.5933880109470937E-2</v>
      </c>
      <c r="H52" s="135" t="s">
        <v>89</v>
      </c>
      <c r="I52" s="131">
        <f>$N$8/C55</f>
        <v>2.4954494044485305E-2</v>
      </c>
      <c r="J52" s="1"/>
      <c r="K52" s="126"/>
      <c r="L52" s="126"/>
      <c r="M52" s="126"/>
      <c r="N52" s="126"/>
      <c r="Q52" s="87" t="s">
        <v>90</v>
      </c>
      <c r="R52" s="3">
        <v>111.0737</v>
      </c>
      <c r="U52" s="70" t="s">
        <v>85</v>
      </c>
      <c r="V52" s="66">
        <v>10.48</v>
      </c>
      <c r="Y52" s="8">
        <v>20229104421</v>
      </c>
      <c r="Z52" s="3">
        <v>32.729959999999998</v>
      </c>
      <c r="AI52" s="94" t="s">
        <v>80</v>
      </c>
      <c r="AJ52" s="3">
        <v>34040</v>
      </c>
      <c r="AK52" s="2"/>
      <c r="AL52" s="3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141"/>
    </row>
    <row r="53" spans="2:66" ht="15" x14ac:dyDescent="0.2">
      <c r="B53" s="14" t="s">
        <v>93</v>
      </c>
      <c r="C53" s="136">
        <v>38496381.988285176</v>
      </c>
      <c r="J53" s="1"/>
      <c r="K53" s="1"/>
      <c r="L53" s="1"/>
      <c r="M53" s="149"/>
      <c r="N53" s="126"/>
      <c r="Q53" s="87" t="s">
        <v>99</v>
      </c>
      <c r="R53" s="3">
        <v>60.685680000000005</v>
      </c>
      <c r="Y53" s="8">
        <v>20231190644</v>
      </c>
      <c r="Z53" s="3">
        <v>83.891120000000015</v>
      </c>
      <c r="AI53" s="94" t="s">
        <v>86</v>
      </c>
      <c r="AJ53" s="3">
        <v>27602.289000000001</v>
      </c>
      <c r="AK53" s="2"/>
      <c r="AL53" s="3"/>
    </row>
    <row r="54" spans="2:66" ht="15" x14ac:dyDescent="0.2">
      <c r="B54" s="14" t="s">
        <v>95</v>
      </c>
      <c r="C54" s="3">
        <v>6206834.5516263545</v>
      </c>
      <c r="J54" s="1"/>
      <c r="K54" s="1"/>
      <c r="L54" s="1"/>
      <c r="M54" s="1"/>
      <c r="N54" s="126"/>
      <c r="Q54" s="87" t="s">
        <v>96</v>
      </c>
      <c r="R54" s="3">
        <v>38.851840000000003</v>
      </c>
      <c r="Y54" s="8">
        <v>20261671914</v>
      </c>
      <c r="Z54" s="3">
        <v>132.17000000000002</v>
      </c>
      <c r="AI54" s="94" t="s">
        <v>92</v>
      </c>
      <c r="AJ54" s="3">
        <v>9272</v>
      </c>
      <c r="AK54" s="2"/>
      <c r="AL54" s="3"/>
    </row>
    <row r="55" spans="2:66" ht="15" x14ac:dyDescent="0.2">
      <c r="B55" s="14" t="s">
        <v>98</v>
      </c>
      <c r="C55" s="3">
        <v>1592879.907026354</v>
      </c>
      <c r="E55" s="9"/>
      <c r="J55" s="1"/>
      <c r="K55" s="1"/>
      <c r="L55" s="1"/>
      <c r="M55" s="1"/>
      <c r="N55" s="126"/>
      <c r="Q55" s="88" t="s">
        <v>100</v>
      </c>
      <c r="R55" s="71">
        <v>1623.6420000000003</v>
      </c>
      <c r="Y55" s="8">
        <v>20262895646</v>
      </c>
      <c r="Z55" s="3">
        <v>55.83</v>
      </c>
      <c r="AI55" s="94" t="s">
        <v>94</v>
      </c>
      <c r="AJ55" s="3">
        <v>7134.3999100000001</v>
      </c>
      <c r="AK55" s="2"/>
      <c r="AL55" s="3"/>
    </row>
    <row r="56" spans="2:66" ht="15" x14ac:dyDescent="0.2">
      <c r="E56" s="3"/>
      <c r="F56" s="137"/>
      <c r="I56" s="5">
        <f>+C62+I62</f>
        <v>39749.512153469455</v>
      </c>
      <c r="Y56" s="8">
        <v>20265391533</v>
      </c>
      <c r="Z56" s="3">
        <v>13.738</v>
      </c>
      <c r="AI56" s="187" t="s">
        <v>97</v>
      </c>
      <c r="AJ56" s="71">
        <v>2078.44</v>
      </c>
      <c r="AK56" s="2"/>
      <c r="AL56" s="3"/>
    </row>
    <row r="57" spans="2:66" x14ac:dyDescent="0.2">
      <c r="H57" s="9"/>
      <c r="M57" s="17"/>
      <c r="Y57" s="8">
        <v>20282898129</v>
      </c>
      <c r="Z57" s="3">
        <v>59.414000000000001</v>
      </c>
      <c r="AI57" s="94"/>
      <c r="AJ57" s="3"/>
      <c r="AK57" s="2"/>
      <c r="AL57" s="3"/>
    </row>
    <row r="58" spans="2:66" x14ac:dyDescent="0.2">
      <c r="Q58" s="87"/>
      <c r="R58" s="9"/>
      <c r="Y58" s="8">
        <v>20283184219</v>
      </c>
      <c r="Z58" s="3">
        <v>49.8</v>
      </c>
      <c r="AI58" s="94"/>
      <c r="AJ58" s="3"/>
      <c r="AK58" s="2"/>
      <c r="AL58" s="3"/>
    </row>
    <row r="59" spans="2:66" x14ac:dyDescent="0.2">
      <c r="B59" s="19" t="s">
        <v>133</v>
      </c>
      <c r="H59" s="19" t="s">
        <v>166</v>
      </c>
      <c r="Y59" s="8">
        <v>20297218078</v>
      </c>
      <c r="Z59" s="3">
        <v>29.149039999999999</v>
      </c>
    </row>
    <row r="60" spans="2:66" ht="13.5" thickBot="1" x14ac:dyDescent="0.25">
      <c r="B60" s="35"/>
      <c r="F60" s="9"/>
      <c r="Q60" s="87"/>
      <c r="R60" s="9"/>
      <c r="Y60" s="8">
        <v>20338054115</v>
      </c>
      <c r="Z60" s="3">
        <v>65.36</v>
      </c>
      <c r="AI60" s="91"/>
      <c r="AJ60" s="108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1"/>
    </row>
    <row r="61" spans="2:66" ht="26.25" thickTop="1" x14ac:dyDescent="0.2">
      <c r="B61" s="20" t="s">
        <v>101</v>
      </c>
      <c r="C61" s="20" t="s">
        <v>102</v>
      </c>
      <c r="H61" s="20" t="s">
        <v>101</v>
      </c>
      <c r="I61" s="20" t="s">
        <v>102</v>
      </c>
      <c r="Q61" s="87"/>
      <c r="R61" s="9"/>
      <c r="Y61" s="8">
        <v>20339501441</v>
      </c>
      <c r="Z61" s="3">
        <v>123.020865</v>
      </c>
    </row>
    <row r="62" spans="2:66" x14ac:dyDescent="0.2">
      <c r="B62" s="7" t="s">
        <v>55</v>
      </c>
      <c r="C62" s="151">
        <f>SUM(C63:C82)</f>
        <v>21981.876153469457</v>
      </c>
      <c r="E62" s="41" t="s">
        <v>103</v>
      </c>
      <c r="F62" s="41" t="s">
        <v>104</v>
      </c>
      <c r="H62" s="7" t="s">
        <v>55</v>
      </c>
      <c r="I62" s="25">
        <f>SUM(I63:I106)</f>
        <v>17767.635999999999</v>
      </c>
      <c r="L62" s="41" t="s">
        <v>103</v>
      </c>
      <c r="M62" s="41" t="s">
        <v>104</v>
      </c>
      <c r="Q62" s="87"/>
      <c r="R62" s="9"/>
      <c r="Y62" s="8">
        <v>20340941790</v>
      </c>
      <c r="Z62" s="3">
        <v>150.72355999999999</v>
      </c>
    </row>
    <row r="63" spans="2:66" x14ac:dyDescent="0.2">
      <c r="B63" s="8" t="s">
        <v>63</v>
      </c>
      <c r="C63" s="164">
        <v>6825.9998885767918</v>
      </c>
      <c r="E63" s="154" t="str">
        <f>+PROPER(B63)</f>
        <v>Callao</v>
      </c>
      <c r="F63" s="155">
        <f>+C63/$C$62</f>
        <v>0.31052853909830741</v>
      </c>
      <c r="H63" s="8" t="s">
        <v>90</v>
      </c>
      <c r="I63" s="3">
        <v>2424.3460966954626</v>
      </c>
      <c r="J63" s="27"/>
      <c r="L63" s="42" t="str">
        <f>+PROPER(H63)</f>
        <v>Ilo</v>
      </c>
      <c r="M63" s="43">
        <f>+I63/$I$62</f>
        <v>0.13644730771698962</v>
      </c>
      <c r="Q63" s="87"/>
      <c r="R63" s="9"/>
      <c r="Y63" s="8">
        <v>20356922311</v>
      </c>
      <c r="Z63" s="3">
        <v>158.94203911814614</v>
      </c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</row>
    <row r="64" spans="2:66" x14ac:dyDescent="0.2">
      <c r="B64" s="8" t="s">
        <v>58</v>
      </c>
      <c r="C64" s="164">
        <v>5500.7187648926683</v>
      </c>
      <c r="E64" s="154" t="str">
        <f t="shared" ref="E64:E66" si="44">+PROPER(B64)</f>
        <v>Tambo De Mora</v>
      </c>
      <c r="F64" s="155">
        <f t="shared" ref="F64:F66" si="45">+C64/$C$62</f>
        <v>0.25023882067611758</v>
      </c>
      <c r="H64" s="8" t="s">
        <v>106</v>
      </c>
      <c r="I64" s="3">
        <v>2281.1591068213097</v>
      </c>
      <c r="J64" s="27"/>
      <c r="L64" s="42" t="str">
        <f t="shared" ref="L64:L66" si="46">+PROPER(H64)</f>
        <v>Atico</v>
      </c>
      <c r="M64" s="43">
        <f t="shared" ref="M64:M66" si="47">+I64/$I$62</f>
        <v>0.1283884421552372</v>
      </c>
      <c r="Q64" s="87"/>
      <c r="R64" s="9"/>
      <c r="Y64" s="8">
        <v>20361239581</v>
      </c>
      <c r="Z64" s="3">
        <v>40.891999999999996</v>
      </c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</row>
    <row r="65" spans="2:49" x14ac:dyDescent="0.2">
      <c r="B65" s="8" t="s">
        <v>90</v>
      </c>
      <c r="C65" s="164">
        <v>2667.0181000000002</v>
      </c>
      <c r="E65" s="154" t="str">
        <f t="shared" si="44"/>
        <v>Ilo</v>
      </c>
      <c r="F65" s="155">
        <f t="shared" si="45"/>
        <v>0.12132804685914209</v>
      </c>
      <c r="H65" s="8" t="s">
        <v>141</v>
      </c>
      <c r="I65" s="3">
        <v>1330.2621236121208</v>
      </c>
      <c r="J65" s="27"/>
      <c r="L65" s="42" t="str">
        <f t="shared" si="46"/>
        <v>Puerto Rico</v>
      </c>
      <c r="M65" s="43">
        <f t="shared" si="47"/>
        <v>7.486995589126888E-2</v>
      </c>
      <c r="Q65" s="87"/>
      <c r="R65" s="9"/>
      <c r="Y65" s="8">
        <v>20380336384</v>
      </c>
      <c r="Z65" s="3">
        <v>5390.2599999999993</v>
      </c>
    </row>
    <row r="66" spans="2:49" x14ac:dyDescent="0.2">
      <c r="B66" s="8" t="s">
        <v>105</v>
      </c>
      <c r="C66" s="164">
        <v>1078.2693999999999</v>
      </c>
      <c r="E66" s="154" t="str">
        <f t="shared" si="44"/>
        <v>Matarani</v>
      </c>
      <c r="F66" s="155">
        <f t="shared" si="45"/>
        <v>4.9052655581894623E-2</v>
      </c>
      <c r="H66" s="8" t="s">
        <v>142</v>
      </c>
      <c r="I66" s="3">
        <v>1265.6272567657443</v>
      </c>
      <c r="J66" s="27"/>
      <c r="L66" s="42" t="str">
        <f t="shared" si="46"/>
        <v>Parachique</v>
      </c>
      <c r="M66" s="43">
        <f t="shared" si="47"/>
        <v>7.1232169364891559E-2</v>
      </c>
      <c r="Q66" s="87"/>
      <c r="R66" s="9"/>
      <c r="Y66" s="8">
        <v>20402825481</v>
      </c>
      <c r="Z66" s="3">
        <v>35.844480000000004</v>
      </c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</row>
    <row r="67" spans="2:49" x14ac:dyDescent="0.2">
      <c r="B67" s="8" t="s">
        <v>57</v>
      </c>
      <c r="C67" s="164">
        <v>1014.9994</v>
      </c>
      <c r="E67" s="154" t="s">
        <v>61</v>
      </c>
      <c r="F67" s="156">
        <f>1-SUM(F63:F66)</f>
        <v>0.26885193778453831</v>
      </c>
      <c r="H67" s="8" t="s">
        <v>63</v>
      </c>
      <c r="I67" s="3">
        <v>1233.6906288535795</v>
      </c>
      <c r="J67" s="27"/>
      <c r="L67" s="42" t="s">
        <v>61</v>
      </c>
      <c r="M67" s="44">
        <f>1-SUM(M63:M66)</f>
        <v>0.5890621248716128</v>
      </c>
      <c r="Y67" s="8">
        <v>20445205169</v>
      </c>
      <c r="Z67" s="3">
        <v>97.800159999999991</v>
      </c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</row>
    <row r="68" spans="2:49" x14ac:dyDescent="0.2">
      <c r="B68" s="8" t="s">
        <v>78</v>
      </c>
      <c r="C68" s="164">
        <v>881.58310000000006</v>
      </c>
      <c r="E68" s="157" t="s">
        <v>15</v>
      </c>
      <c r="F68" s="158">
        <f>SUM(F63:F67)</f>
        <v>1</v>
      </c>
      <c r="H68" s="8" t="s">
        <v>111</v>
      </c>
      <c r="I68" s="3">
        <v>572.14928442311862</v>
      </c>
      <c r="J68" s="27"/>
      <c r="L68" s="45" t="s">
        <v>15</v>
      </c>
      <c r="M68" s="46">
        <f>SUM(M63:M67)</f>
        <v>1</v>
      </c>
      <c r="Y68" s="8">
        <v>20445359042</v>
      </c>
      <c r="Z68" s="3">
        <v>170.35419999999999</v>
      </c>
    </row>
    <row r="69" spans="2:49" x14ac:dyDescent="0.2">
      <c r="B69" s="8" t="s">
        <v>106</v>
      </c>
      <c r="C69" s="164">
        <v>526.85199999999998</v>
      </c>
      <c r="H69" s="8" t="s">
        <v>143</v>
      </c>
      <c r="I69" s="3">
        <v>564.09406648833294</v>
      </c>
      <c r="J69" s="27"/>
      <c r="M69" s="3"/>
      <c r="Y69" s="8">
        <v>20445375595</v>
      </c>
      <c r="Z69" s="3">
        <v>49.987759999999994</v>
      </c>
    </row>
    <row r="70" spans="2:49" x14ac:dyDescent="0.2">
      <c r="B70" s="8" t="s">
        <v>84</v>
      </c>
      <c r="C70" s="164">
        <v>322.9513</v>
      </c>
      <c r="H70" s="8" t="s">
        <v>144</v>
      </c>
      <c r="I70" s="3">
        <v>560.75950516368835</v>
      </c>
      <c r="J70" s="27"/>
      <c r="M70" s="3"/>
      <c r="Y70" s="8">
        <v>20445587428</v>
      </c>
      <c r="Z70" s="3">
        <v>131.4196</v>
      </c>
    </row>
    <row r="71" spans="2:49" x14ac:dyDescent="0.2">
      <c r="B71" s="8" t="s">
        <v>140</v>
      </c>
      <c r="C71" s="164">
        <v>288.39699999999999</v>
      </c>
      <c r="F71" s="139"/>
      <c r="H71" s="8" t="s">
        <v>57</v>
      </c>
      <c r="I71" s="3">
        <v>542.61278989199366</v>
      </c>
      <c r="J71" s="27"/>
      <c r="Y71" s="8">
        <v>20445781313</v>
      </c>
      <c r="Z71" s="3">
        <v>592.50252</v>
      </c>
    </row>
    <row r="72" spans="2:49" x14ac:dyDescent="0.2">
      <c r="B72" s="8" t="s">
        <v>107</v>
      </c>
      <c r="C72" s="164">
        <v>176.71449999999999</v>
      </c>
      <c r="F72" s="139"/>
      <c r="H72" s="8" t="s">
        <v>84</v>
      </c>
      <c r="I72" s="3">
        <v>456.59340645685137</v>
      </c>
      <c r="J72" s="27"/>
      <c r="M72" s="3"/>
      <c r="Y72" s="8">
        <v>20484218731</v>
      </c>
      <c r="Z72" s="3">
        <v>14.3</v>
      </c>
    </row>
    <row r="73" spans="2:49" x14ac:dyDescent="0.2">
      <c r="B73" s="8" t="s">
        <v>109</v>
      </c>
      <c r="C73" s="164">
        <v>129.60719999999998</v>
      </c>
      <c r="F73" s="139"/>
      <c r="H73" s="8" t="s">
        <v>108</v>
      </c>
      <c r="I73" s="3">
        <v>437.13863455013319</v>
      </c>
      <c r="J73" s="27"/>
      <c r="Y73" s="8">
        <v>20502510470</v>
      </c>
      <c r="Z73" s="3">
        <v>70.612000000000009</v>
      </c>
    </row>
    <row r="74" spans="2:49" x14ac:dyDescent="0.2">
      <c r="B74" s="8" t="s">
        <v>52</v>
      </c>
      <c r="C74" s="164">
        <v>110.04599999999999</v>
      </c>
      <c r="F74" s="139"/>
      <c r="H74" s="8" t="s">
        <v>105</v>
      </c>
      <c r="I74" s="3">
        <v>433.9895896949385</v>
      </c>
      <c r="J74" s="27"/>
      <c r="Y74" s="8">
        <v>20503572878</v>
      </c>
      <c r="Z74" s="3">
        <v>5.17</v>
      </c>
    </row>
    <row r="75" spans="2:49" x14ac:dyDescent="0.2">
      <c r="B75" s="8" t="s">
        <v>110</v>
      </c>
      <c r="C75" s="164">
        <v>74.920600000000007</v>
      </c>
      <c r="D75" s="35"/>
      <c r="F75" s="139"/>
      <c r="G75" s="35"/>
      <c r="H75" s="8" t="s">
        <v>73</v>
      </c>
      <c r="I75" s="3">
        <v>283.69108143284427</v>
      </c>
      <c r="J75" s="27"/>
      <c r="K75" s="35"/>
      <c r="L75" s="35"/>
      <c r="Y75" s="8">
        <v>20504729908</v>
      </c>
      <c r="Z75" s="3">
        <v>19.0076</v>
      </c>
    </row>
    <row r="76" spans="2:49" x14ac:dyDescent="0.2">
      <c r="B76" s="8" t="s">
        <v>73</v>
      </c>
      <c r="C76" s="164">
        <v>69.397499999999994</v>
      </c>
      <c r="F76" s="139"/>
      <c r="H76" s="8" t="s">
        <v>52</v>
      </c>
      <c r="I76" s="3">
        <v>259.3622214040131</v>
      </c>
      <c r="J76" s="27"/>
      <c r="Y76" s="8">
        <v>20504910998</v>
      </c>
      <c r="Z76" s="3">
        <v>216.89</v>
      </c>
    </row>
    <row r="77" spans="2:49" x14ac:dyDescent="0.2">
      <c r="B77" s="8" t="s">
        <v>111</v>
      </c>
      <c r="C77" s="164">
        <v>17.0947</v>
      </c>
      <c r="F77" s="139"/>
      <c r="H77" s="8" t="s">
        <v>145</v>
      </c>
      <c r="I77" s="3">
        <v>237.2917889700162</v>
      </c>
      <c r="J77" s="27"/>
      <c r="Y77" s="8">
        <v>20504968996</v>
      </c>
      <c r="Z77" s="3">
        <v>544.13637679999988</v>
      </c>
    </row>
    <row r="78" spans="2:49" x14ac:dyDescent="0.2">
      <c r="B78" s="8" t="s">
        <v>112</v>
      </c>
      <c r="C78" s="164">
        <v>16</v>
      </c>
      <c r="H78" s="8" t="s">
        <v>146</v>
      </c>
      <c r="I78" s="3">
        <v>228.93103563347216</v>
      </c>
      <c r="J78" s="27"/>
      <c r="Y78" s="8">
        <v>20506438919</v>
      </c>
      <c r="Z78" s="3">
        <v>38.851840000000003</v>
      </c>
    </row>
    <row r="79" spans="2:49" x14ac:dyDescent="0.2">
      <c r="B79" s="8" t="s">
        <v>113</v>
      </c>
      <c r="C79" s="164">
        <v>7.0549999999999997</v>
      </c>
      <c r="H79" s="8" t="s">
        <v>147</v>
      </c>
      <c r="I79" s="3">
        <v>203.80064652638455</v>
      </c>
      <c r="J79" s="27"/>
      <c r="Y79" s="8">
        <v>20507293205</v>
      </c>
      <c r="Z79" s="3">
        <v>88.677696304000008</v>
      </c>
    </row>
    <row r="80" spans="2:49" x14ac:dyDescent="0.2">
      <c r="B80" s="8" t="s">
        <v>114</v>
      </c>
      <c r="C80" s="164">
        <v>4.8068</v>
      </c>
      <c r="H80" s="8" t="s">
        <v>140</v>
      </c>
      <c r="I80" s="3">
        <v>144.18951694955828</v>
      </c>
      <c r="J80" s="27"/>
      <c r="M80" s="17"/>
      <c r="Y80" s="8">
        <v>20516109620</v>
      </c>
      <c r="Z80" s="3">
        <v>9.4284800000000004</v>
      </c>
    </row>
    <row r="81" spans="1:26" x14ac:dyDescent="0.2">
      <c r="B81" s="8" t="s">
        <v>108</v>
      </c>
      <c r="C81" s="164">
        <v>3.129</v>
      </c>
      <c r="D81" s="3"/>
      <c r="E81" s="3"/>
      <c r="F81" s="3"/>
      <c r="G81" s="3"/>
      <c r="H81" s="8" t="s">
        <v>148</v>
      </c>
      <c r="I81" s="3">
        <v>80.138123077881204</v>
      </c>
      <c r="J81" s="27"/>
      <c r="K81" s="3"/>
      <c r="L81" s="3"/>
      <c r="Y81" s="8">
        <v>20516770300</v>
      </c>
      <c r="Z81" s="3">
        <v>171.02</v>
      </c>
    </row>
    <row r="82" spans="1:26" x14ac:dyDescent="0.2">
      <c r="A82" s="21"/>
      <c r="B82" s="65" t="s">
        <v>100</v>
      </c>
      <c r="C82" s="165">
        <v>2266.3159000000001</v>
      </c>
      <c r="D82" s="21"/>
      <c r="E82" s="3"/>
      <c r="F82" s="3"/>
      <c r="G82" s="3"/>
      <c r="H82" s="8" t="s">
        <v>149</v>
      </c>
      <c r="I82" s="3">
        <v>78.844784506768093</v>
      </c>
      <c r="J82" s="27"/>
      <c r="K82" s="3"/>
      <c r="L82" s="3"/>
      <c r="Y82" s="8">
        <v>20518693116</v>
      </c>
      <c r="Z82" s="3">
        <v>365.04143999999997</v>
      </c>
    </row>
    <row r="83" spans="1:26" x14ac:dyDescent="0.2">
      <c r="A83" s="21"/>
      <c r="D83" s="21"/>
      <c r="H83" s="8" t="s">
        <v>109</v>
      </c>
      <c r="I83" s="3">
        <v>68.318119933370454</v>
      </c>
      <c r="J83" s="27"/>
      <c r="Y83" s="8">
        <v>20519942721</v>
      </c>
      <c r="Z83" s="3">
        <v>67.773700000000005</v>
      </c>
    </row>
    <row r="84" spans="1:26" x14ac:dyDescent="0.2">
      <c r="A84" s="21"/>
      <c r="D84" s="21"/>
      <c r="G84" s="3"/>
      <c r="H84" s="8" t="s">
        <v>150</v>
      </c>
      <c r="I84" s="3">
        <v>67.63110075495463</v>
      </c>
      <c r="J84" s="27"/>
      <c r="K84" s="3"/>
      <c r="L84" s="3"/>
      <c r="Y84" s="8">
        <v>20519964024</v>
      </c>
      <c r="Z84" s="3">
        <v>43.3</v>
      </c>
    </row>
    <row r="85" spans="1:26" x14ac:dyDescent="0.2">
      <c r="B85" s="8"/>
      <c r="C85" s="164"/>
      <c r="H85" s="8" t="s">
        <v>151</v>
      </c>
      <c r="I85" s="3">
        <v>58.292155733427684</v>
      </c>
      <c r="J85" s="27"/>
      <c r="Y85" s="8">
        <v>20523108493</v>
      </c>
      <c r="Z85" s="3">
        <v>97.075125999999997</v>
      </c>
    </row>
    <row r="86" spans="1:26" x14ac:dyDescent="0.2">
      <c r="B86" s="8"/>
      <c r="C86" s="21"/>
      <c r="H86" s="8" t="s">
        <v>152</v>
      </c>
      <c r="I86" s="3">
        <v>49.860782526339896</v>
      </c>
      <c r="J86" s="27"/>
      <c r="Y86" s="8">
        <v>20525495079</v>
      </c>
      <c r="Z86" s="3">
        <v>74.272000000000006</v>
      </c>
    </row>
    <row r="87" spans="1:26" x14ac:dyDescent="0.2">
      <c r="B87" s="8"/>
      <c r="C87" s="21"/>
      <c r="H87" s="8" t="s">
        <v>113</v>
      </c>
      <c r="I87" s="3">
        <v>45.830483209908984</v>
      </c>
      <c r="J87" s="27"/>
      <c r="Y87" s="8">
        <v>20531743700</v>
      </c>
      <c r="Z87" s="3">
        <v>181.339</v>
      </c>
    </row>
    <row r="88" spans="1:26" x14ac:dyDescent="0.2">
      <c r="B88" s="8"/>
      <c r="C88" s="21"/>
      <c r="H88" s="8" t="s">
        <v>110</v>
      </c>
      <c r="I88" s="3">
        <v>45.801381134118216</v>
      </c>
      <c r="J88" s="27"/>
      <c r="Y88" s="8">
        <v>20531763646</v>
      </c>
      <c r="Z88" s="3">
        <v>102.31335900000002</v>
      </c>
    </row>
    <row r="89" spans="1:26" x14ac:dyDescent="0.2">
      <c r="B89" s="8"/>
      <c r="C89" s="21"/>
      <c r="H89" s="8" t="s">
        <v>153</v>
      </c>
      <c r="I89" s="3">
        <v>40.932990915968468</v>
      </c>
      <c r="J89" s="27"/>
      <c r="Y89" s="8">
        <v>20546446710</v>
      </c>
      <c r="Z89" s="3">
        <v>19.01952</v>
      </c>
    </row>
    <row r="90" spans="1:26" x14ac:dyDescent="0.2">
      <c r="B90" s="8"/>
      <c r="C90" s="21"/>
      <c r="H90" s="8" t="s">
        <v>154</v>
      </c>
      <c r="I90" s="3">
        <v>36.300155447343499</v>
      </c>
      <c r="J90" s="27"/>
      <c r="Y90" s="8">
        <v>20549049240</v>
      </c>
      <c r="Z90" s="3">
        <v>167.2</v>
      </c>
    </row>
    <row r="91" spans="1:26" x14ac:dyDescent="0.2">
      <c r="B91" s="8"/>
      <c r="C91" s="21"/>
      <c r="H91" s="8" t="s">
        <v>155</v>
      </c>
      <c r="I91" s="3">
        <v>32.015222873820214</v>
      </c>
      <c r="J91" s="27"/>
      <c r="Y91" s="8">
        <v>20565525531</v>
      </c>
      <c r="Z91" s="3">
        <v>87.4</v>
      </c>
    </row>
    <row r="92" spans="1:26" x14ac:dyDescent="0.2">
      <c r="B92" s="8"/>
      <c r="C92" s="21"/>
      <c r="D92" s="17"/>
      <c r="G92" s="17"/>
      <c r="H92" s="8" t="s">
        <v>156</v>
      </c>
      <c r="I92" s="3">
        <v>30.1968597723715</v>
      </c>
      <c r="J92" s="27"/>
      <c r="K92" s="17"/>
      <c r="L92" s="17"/>
      <c r="Y92" s="8">
        <v>20566327865</v>
      </c>
      <c r="Z92" s="3">
        <v>21.7</v>
      </c>
    </row>
    <row r="93" spans="1:26" x14ac:dyDescent="0.2">
      <c r="B93" s="8"/>
      <c r="C93" s="21"/>
      <c r="H93" s="8" t="s">
        <v>157</v>
      </c>
      <c r="I93" s="3">
        <v>27.809680152127154</v>
      </c>
      <c r="J93" s="27"/>
      <c r="Y93" s="8">
        <v>20569268444</v>
      </c>
      <c r="Z93" s="3">
        <v>110.51031999999999</v>
      </c>
    </row>
    <row r="94" spans="1:26" x14ac:dyDescent="0.2">
      <c r="B94" s="8"/>
      <c r="C94" s="21"/>
      <c r="H94" s="8" t="s">
        <v>158</v>
      </c>
      <c r="I94" s="3">
        <v>22.806389161039046</v>
      </c>
      <c r="J94" s="27"/>
      <c r="Y94" s="8">
        <v>20600662245</v>
      </c>
      <c r="Z94" s="3">
        <v>213.72892000000002</v>
      </c>
    </row>
    <row r="95" spans="1:26" x14ac:dyDescent="0.2">
      <c r="B95" s="8"/>
      <c r="C95" s="21"/>
      <c r="H95" s="8" t="s">
        <v>78</v>
      </c>
      <c r="I95" s="3">
        <v>14.627611414362661</v>
      </c>
      <c r="J95" s="27"/>
      <c r="Y95" s="8">
        <v>20600662246.599998</v>
      </c>
      <c r="Z95" s="3">
        <v>39.004239999999996</v>
      </c>
    </row>
    <row r="96" spans="1:26" x14ac:dyDescent="0.2">
      <c r="B96" s="8"/>
      <c r="C96" s="21"/>
      <c r="H96" s="8" t="s">
        <v>96</v>
      </c>
      <c r="I96" s="3">
        <v>12.669589878743476</v>
      </c>
      <c r="J96" s="27"/>
      <c r="Y96" s="8">
        <v>20600662246.799999</v>
      </c>
      <c r="Z96" s="3">
        <v>12.822199999999999</v>
      </c>
    </row>
    <row r="97" spans="1:33" x14ac:dyDescent="0.2">
      <c r="H97" s="8" t="s">
        <v>112</v>
      </c>
      <c r="I97" s="3">
        <v>7.1561130896096063</v>
      </c>
      <c r="J97" s="27"/>
      <c r="Y97" s="8">
        <v>20600662247</v>
      </c>
      <c r="Z97" s="3">
        <v>33.515119999999996</v>
      </c>
    </row>
    <row r="98" spans="1:33" x14ac:dyDescent="0.2">
      <c r="H98" s="8" t="s">
        <v>159</v>
      </c>
      <c r="I98" s="3">
        <v>6.1282378535750999</v>
      </c>
      <c r="J98" s="27"/>
      <c r="Y98" s="8">
        <v>20600999797</v>
      </c>
      <c r="Z98" s="3">
        <v>185.69975999999997</v>
      </c>
    </row>
    <row r="99" spans="1:33" x14ac:dyDescent="0.2">
      <c r="H99" s="8" t="s">
        <v>160</v>
      </c>
      <c r="I99" s="3">
        <v>5.7485872770843116</v>
      </c>
      <c r="J99" s="27"/>
      <c r="Y99" s="8">
        <v>20601543053</v>
      </c>
      <c r="Z99" s="3">
        <v>119.36</v>
      </c>
    </row>
    <row r="100" spans="1:33" x14ac:dyDescent="0.2">
      <c r="H100" s="8" t="s">
        <v>161</v>
      </c>
      <c r="I100" s="3">
        <v>2.1974137174078976</v>
      </c>
      <c r="J100" s="27"/>
      <c r="Y100" s="8">
        <v>20602721231</v>
      </c>
      <c r="Z100" s="3">
        <v>10.074</v>
      </c>
    </row>
    <row r="101" spans="1:33" x14ac:dyDescent="0.2">
      <c r="G101" s="9"/>
      <c r="H101" s="8" t="s">
        <v>162</v>
      </c>
      <c r="I101" s="3">
        <v>1.1261388440028521</v>
      </c>
      <c r="J101" s="27"/>
      <c r="Y101" s="8">
        <v>20602903797</v>
      </c>
      <c r="Z101" s="3">
        <v>193.72800000000001</v>
      </c>
    </row>
    <row r="102" spans="1:33" x14ac:dyDescent="0.2">
      <c r="H102" s="8" t="s">
        <v>114</v>
      </c>
      <c r="I102" s="3">
        <v>0.75623296260853001</v>
      </c>
      <c r="J102" s="27"/>
      <c r="Y102" s="8">
        <v>20603582668</v>
      </c>
      <c r="Z102" s="3">
        <v>62.839600000000004</v>
      </c>
    </row>
    <row r="103" spans="1:33" x14ac:dyDescent="0.2">
      <c r="H103" s="8" t="s">
        <v>163</v>
      </c>
      <c r="I103" s="3">
        <v>0.65471460575642626</v>
      </c>
      <c r="Y103" s="8">
        <v>20605426345</v>
      </c>
      <c r="Z103" s="3">
        <v>24.50592</v>
      </c>
    </row>
    <row r="104" spans="1:33" x14ac:dyDescent="0.2">
      <c r="H104" s="8" t="s">
        <v>164</v>
      </c>
      <c r="I104" s="3">
        <v>0.56122816656013319</v>
      </c>
      <c r="Y104" s="8">
        <v>20605454489</v>
      </c>
      <c r="Z104" s="3">
        <v>18.582640000000001</v>
      </c>
    </row>
    <row r="105" spans="1:33" x14ac:dyDescent="0.2">
      <c r="H105" s="8" t="s">
        <v>165</v>
      </c>
      <c r="I105" s="3">
        <v>0.4433463513114127</v>
      </c>
      <c r="O105" s="14"/>
      <c r="Y105" s="8">
        <v>20607071536</v>
      </c>
      <c r="Z105" s="3">
        <v>40.46</v>
      </c>
    </row>
    <row r="106" spans="1:33" x14ac:dyDescent="0.2">
      <c r="H106" s="65" t="s">
        <v>100</v>
      </c>
      <c r="I106" s="71">
        <v>3571.0997763059768</v>
      </c>
      <c r="Y106" s="8">
        <v>20607856517</v>
      </c>
      <c r="Z106" s="3">
        <v>2.3850000000000003E-2</v>
      </c>
    </row>
    <row r="107" spans="1:33" x14ac:dyDescent="0.2">
      <c r="Y107" s="14">
        <v>20608763130</v>
      </c>
      <c r="Z107" s="3">
        <v>456.25696000000005</v>
      </c>
    </row>
    <row r="108" spans="1:33" ht="13.5" thickBot="1" x14ac:dyDescent="0.25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1"/>
      <c r="Y108" s="14">
        <v>20608935640</v>
      </c>
      <c r="Z108" s="3">
        <v>97.857599999999977</v>
      </c>
    </row>
    <row r="109" spans="1:33" ht="13.5" thickTop="1" x14ac:dyDescent="0.2">
      <c r="Y109" s="14">
        <v>20611870907</v>
      </c>
      <c r="Z109" s="3">
        <v>211.2003830666666</v>
      </c>
    </row>
    <row r="110" spans="1:33" x14ac:dyDescent="0.2">
      <c r="B110" s="3">
        <v>27104</v>
      </c>
      <c r="C110" s="14" t="s">
        <v>115</v>
      </c>
      <c r="E110" s="14" t="s">
        <v>116</v>
      </c>
      <c r="Y110" s="14">
        <v>20612099988</v>
      </c>
      <c r="Z110" s="3">
        <v>34.696399999999997</v>
      </c>
    </row>
    <row r="111" spans="1:33" ht="13.5" thickBot="1" x14ac:dyDescent="0.25">
      <c r="A111" s="3"/>
      <c r="B111" s="145">
        <v>30104</v>
      </c>
      <c r="C111" s="14" t="s">
        <v>117</v>
      </c>
      <c r="E111" s="14" t="s">
        <v>116</v>
      </c>
      <c r="Q111" s="91"/>
      <c r="R111" s="80"/>
      <c r="S111" s="80"/>
      <c r="T111" s="80"/>
      <c r="U111" s="80"/>
      <c r="V111" s="80"/>
      <c r="W111" s="80"/>
      <c r="X111" s="80"/>
      <c r="Y111" s="80">
        <v>20612954730</v>
      </c>
      <c r="Z111" s="143">
        <v>576.62472000000002</v>
      </c>
      <c r="AA111" s="80"/>
      <c r="AB111" s="80"/>
      <c r="AC111" s="80"/>
      <c r="AD111" s="80"/>
      <c r="AE111" s="80"/>
      <c r="AF111" s="80"/>
      <c r="AG111" s="81"/>
    </row>
    <row r="112" spans="1:33" ht="13.5" thickTop="1" x14ac:dyDescent="0.2">
      <c r="A112" s="3"/>
    </row>
    <row r="113" spans="1:5" x14ac:dyDescent="0.2">
      <c r="A113" s="3"/>
      <c r="B113" s="3">
        <v>22659</v>
      </c>
      <c r="C113" s="14" t="s">
        <v>118</v>
      </c>
      <c r="E113" s="14" t="s">
        <v>119</v>
      </c>
    </row>
    <row r="114" spans="1:5" x14ac:dyDescent="0.2">
      <c r="A114" s="3"/>
      <c r="B114" s="3">
        <v>27205</v>
      </c>
      <c r="C114" s="14" t="s">
        <v>120</v>
      </c>
      <c r="E114" s="14" t="s">
        <v>119</v>
      </c>
    </row>
    <row r="115" spans="1:5" x14ac:dyDescent="0.2">
      <c r="A115" s="3"/>
      <c r="B115" s="146">
        <v>22659</v>
      </c>
      <c r="C115" s="14" t="s">
        <v>121</v>
      </c>
      <c r="E115" s="14" t="s">
        <v>119</v>
      </c>
    </row>
    <row r="116" spans="1:5" x14ac:dyDescent="0.2">
      <c r="A116" s="3"/>
      <c r="B116" s="3">
        <v>12500</v>
      </c>
      <c r="C116" s="14" t="s">
        <v>122</v>
      </c>
      <c r="E116" s="14" t="s">
        <v>123</v>
      </c>
    </row>
    <row r="117" spans="1:5" x14ac:dyDescent="0.2">
      <c r="B117" s="146">
        <v>16650</v>
      </c>
      <c r="C117" s="14" t="s">
        <v>124</v>
      </c>
      <c r="E117" s="14" t="s">
        <v>123</v>
      </c>
    </row>
    <row r="118" spans="1:5" x14ac:dyDescent="0.2">
      <c r="B118" s="146">
        <v>9600</v>
      </c>
      <c r="C118" s="14" t="s">
        <v>125</v>
      </c>
      <c r="E118" s="14" t="s">
        <v>126</v>
      </c>
    </row>
    <row r="119" spans="1:5" x14ac:dyDescent="0.2">
      <c r="B119" s="5">
        <f>+B115+B117+B118</f>
        <v>48909</v>
      </c>
    </row>
    <row r="121" spans="1:5" x14ac:dyDescent="0.2">
      <c r="B121" s="18" t="s">
        <v>127</v>
      </c>
      <c r="C121" s="5">
        <f>+B111+B119</f>
        <v>79013</v>
      </c>
      <c r="D121" s="14" t="s">
        <v>128</v>
      </c>
    </row>
  </sheetData>
  <mergeCells count="1">
    <mergeCell ref="B46:O46"/>
  </mergeCells>
  <phoneticPr fontId="8" type="noConversion"/>
  <pageMargins left="0.7" right="0.7" top="0.75" bottom="0.75" header="0.3" footer="0.3"/>
  <pageSetup paperSize="9" orientation="portrait" horizontalDpi="300" r:id="rId1"/>
  <ignoredErrors>
    <ignoredError sqref="B8:L8 R31:AC31 R37:AC37 R7:AE7 BQ7:BY7 BB33:BM33 BB41:BN41 BQ33:CB33 BQ39:CC39 BY4:BY6" formulaRange="1"/>
    <ignoredError sqref="N10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F71C5ECEF5F5141A3126677E799D234" ma:contentTypeVersion="18" ma:contentTypeDescription="Crear nuevo documento." ma:contentTypeScope="" ma:versionID="90c8745ad88f87bd39412d4bb97e3041">
  <xsd:schema xmlns:xsd="http://www.w3.org/2001/XMLSchema" xmlns:xs="http://www.w3.org/2001/XMLSchema" xmlns:p="http://schemas.microsoft.com/office/2006/metadata/properties" xmlns:ns3="a6e40888-4705-4068-9116-183499aada4b" xmlns:ns4="a924e8b1-a508-44e0-9562-cce710e9f5be" targetNamespace="http://schemas.microsoft.com/office/2006/metadata/properties" ma:root="true" ma:fieldsID="1eb9a2b62481ae6d46163a7dbc836c96" ns3:_="" ns4:_="">
    <xsd:import namespace="a6e40888-4705-4068-9116-183499aada4b"/>
    <xsd:import namespace="a924e8b1-a508-44e0-9562-cce710e9f5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40888-4705-4068-9116-183499aada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4e8b1-a508-44e0-9562-cce710e9f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6e40888-4705-4068-9116-183499aada4b" xsi:nil="true"/>
  </documentManagement>
</p:properties>
</file>

<file path=customXml/itemProps1.xml><?xml version="1.0" encoding="utf-8"?>
<ds:datastoreItem xmlns:ds="http://schemas.openxmlformats.org/officeDocument/2006/customXml" ds:itemID="{5A6CB684-2271-47DD-99A2-CDC8DE123C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3E3B8A-F9B8-47D8-BE2D-E301E68B5E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e40888-4705-4068-9116-183499aada4b"/>
    <ds:schemaRef ds:uri="a924e8b1-a508-44e0-9562-cce710e9f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C57FEE-AE90-49A1-9971-40DB6A5D5F6F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a6e40888-4705-4068-9116-183499aada4b"/>
    <ds:schemaRef ds:uri="http://schemas.microsoft.com/office/2006/documentManagement/types"/>
    <ds:schemaRef ds:uri="http://schemas.openxmlformats.org/package/2006/metadata/core-properties"/>
    <ds:schemaRef ds:uri="a924e8b1-a508-44e0-9562-cce710e9f5b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Caballa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Jemmy Dennis Vargas Maytahuari</cp:lastModifiedBy>
  <cp:revision/>
  <dcterms:created xsi:type="dcterms:W3CDTF">2020-08-01T20:47:25Z</dcterms:created>
  <dcterms:modified xsi:type="dcterms:W3CDTF">2026-02-10T22:50:50Z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0x0101003F71C5ECEF5F5141A3126677E799D234</vt:lpwstr>
  </property>
  <property fmtid="{D5CDD505-2E9C-101B-9397-08002B2CF9AE}" pid="3" name="MediaServiceImageTags">
    <vt:lpwstr/>
  </property>
</Properties>
</file>