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CADDF313-6DA4-44EC-B204-1379A4389AB6}" xr6:coauthVersionLast="47" xr6:coauthVersionMax="47" xr10:uidLastSave="{00000000-0000-0000-0000-000000000000}"/>
  <bookViews>
    <workbookView xWindow="28680" yWindow="-120" windowWidth="19440" windowHeight="10320" tabRatio="599" xr2:uid="{00000000-000D-0000-FFFF-FFFF00000000}"/>
  </bookViews>
  <sheets>
    <sheet name="COSECHA" sheetId="34" r:id="rId1"/>
    <sheet name="PRODUCCION" sheetId="30" r:id="rId2"/>
    <sheet name="VENTA INTERNA" sheetId="32" r:id="rId3"/>
    <sheet name="EXPORTACION" sheetId="35" r:id="rId4"/>
    <sheet name="EXPORTACIONES" sheetId="29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5" l="1"/>
  <c r="E26" i="35"/>
  <c r="G13" i="35" l="1"/>
  <c r="H13" i="35"/>
  <c r="G14" i="35"/>
  <c r="H14" i="35"/>
  <c r="G15" i="35"/>
  <c r="H15" i="35"/>
  <c r="G16" i="35"/>
  <c r="H16" i="35"/>
  <c r="G17" i="35"/>
  <c r="H17" i="35"/>
  <c r="D17" i="32"/>
  <c r="D17" i="30"/>
  <c r="C50" i="34"/>
  <c r="E19" i="34"/>
  <c r="C30" i="34"/>
  <c r="C25" i="35" l="1"/>
  <c r="F26" i="35" l="1"/>
  <c r="F27" i="35"/>
  <c r="E17" i="35"/>
  <c r="F17" i="35" l="1"/>
  <c r="F16" i="35"/>
  <c r="D15" i="30"/>
  <c r="D16" i="30"/>
  <c r="D19" i="34"/>
  <c r="D13" i="30" l="1"/>
  <c r="D14" i="30"/>
  <c r="C42" i="34"/>
  <c r="D40" i="34" s="1"/>
  <c r="G40" i="34" s="1"/>
  <c r="H7" i="35"/>
  <c r="H8" i="35"/>
  <c r="H9" i="35"/>
  <c r="H6" i="35"/>
  <c r="D12" i="32"/>
  <c r="D13" i="32"/>
  <c r="D14" i="32"/>
  <c r="D15" i="32"/>
  <c r="D16" i="32"/>
  <c r="D11" i="32"/>
  <c r="D12" i="30"/>
  <c r="D11" i="30"/>
  <c r="E6" i="35"/>
  <c r="E7" i="35"/>
  <c r="G7" i="35" s="1"/>
  <c r="E8" i="35"/>
  <c r="G8" i="35" s="1"/>
  <c r="E9" i="35"/>
  <c r="G9" i="35" s="1"/>
  <c r="E10" i="35"/>
  <c r="G10" i="35" s="1"/>
  <c r="E11" i="35"/>
  <c r="G11" i="35" s="1"/>
  <c r="E12" i="35"/>
  <c r="E13" i="35"/>
  <c r="E14" i="35"/>
  <c r="E15" i="35"/>
  <c r="E16" i="35"/>
  <c r="F6" i="35"/>
  <c r="F7" i="35"/>
  <c r="F8" i="35"/>
  <c r="F9" i="35"/>
  <c r="F10" i="35"/>
  <c r="H10" i="35" s="1"/>
  <c r="F11" i="35"/>
  <c r="H11" i="35" s="1"/>
  <c r="F12" i="35"/>
  <c r="H12" i="35" s="1"/>
  <c r="F13" i="35"/>
  <c r="F14" i="35"/>
  <c r="F15" i="35"/>
  <c r="F5" i="35"/>
  <c r="E5" i="35"/>
  <c r="G6" i="35" s="1"/>
  <c r="F38" i="34"/>
  <c r="F39" i="34"/>
  <c r="F40" i="34"/>
  <c r="F37" i="34"/>
  <c r="M24" i="30"/>
  <c r="B16" i="30"/>
  <c r="B16" i="32" s="1"/>
  <c r="B16" i="35" s="1"/>
  <c r="B17" i="30"/>
  <c r="B17" i="32" s="1"/>
  <c r="B17" i="35" s="1"/>
  <c r="D18" i="34"/>
  <c r="D17" i="34"/>
  <c r="D30" i="34"/>
  <c r="D29" i="34"/>
  <c r="D28" i="34"/>
  <c r="D16" i="34"/>
  <c r="D15" i="34"/>
  <c r="E15" i="34" s="1"/>
  <c r="E16" i="34"/>
  <c r="E17" i="34"/>
  <c r="D7" i="34"/>
  <c r="D14" i="34"/>
  <c r="E14" i="34" s="1"/>
  <c r="C15" i="29"/>
  <c r="C14" i="29"/>
  <c r="D12" i="29"/>
  <c r="C49" i="29"/>
  <c r="D44" i="29" s="1"/>
  <c r="D49" i="29" s="1"/>
  <c r="D48" i="29"/>
  <c r="D7" i="29"/>
  <c r="D9" i="34"/>
  <c r="D10" i="34"/>
  <c r="D11" i="34"/>
  <c r="D12" i="34"/>
  <c r="D13" i="34"/>
  <c r="D8" i="34"/>
  <c r="E13" i="34"/>
  <c r="D8" i="29"/>
  <c r="D9" i="29"/>
  <c r="D10" i="29"/>
  <c r="D11" i="29"/>
  <c r="E32" i="29"/>
  <c r="D43" i="29"/>
  <c r="D46" i="29"/>
  <c r="D45" i="29"/>
  <c r="D47" i="29"/>
  <c r="E15" i="29"/>
  <c r="E12" i="29"/>
  <c r="D41" i="34"/>
  <c r="D38" i="34"/>
  <c r="G38" i="34" s="1"/>
  <c r="D37" i="34"/>
  <c r="G37" i="34"/>
  <c r="G12" i="35" l="1"/>
  <c r="D39" i="34"/>
  <c r="G39" i="34" s="1"/>
  <c r="G41" i="34" s="1"/>
  <c r="E18" i="34"/>
  <c r="D42" i="34"/>
  <c r="G42" i="34" l="1"/>
</calcChain>
</file>

<file path=xl/sharedStrings.xml><?xml version="1.0" encoding="utf-8"?>
<sst xmlns="http://schemas.openxmlformats.org/spreadsheetml/2006/main" count="107" uniqueCount="81">
  <si>
    <t>AÑO</t>
  </si>
  <si>
    <t>TM</t>
  </si>
  <si>
    <t>VAR %</t>
  </si>
  <si>
    <t>Destino de cosecha acuícola</t>
  </si>
  <si>
    <t>%</t>
  </si>
  <si>
    <t>Congelado</t>
  </si>
  <si>
    <t>Fresco</t>
  </si>
  <si>
    <t>TOTAL</t>
  </si>
  <si>
    <t>Regiones</t>
  </si>
  <si>
    <t>PARTICIPACION</t>
  </si>
  <si>
    <t>Exportación</t>
  </si>
  <si>
    <t xml:space="preserve"> </t>
  </si>
  <si>
    <t>Venta interna</t>
  </si>
  <si>
    <t xml:space="preserve"> US $ FOB</t>
  </si>
  <si>
    <t>TMB</t>
  </si>
  <si>
    <t>Miles TMB</t>
  </si>
  <si>
    <t>PAÍS</t>
  </si>
  <si>
    <t>Otros</t>
  </si>
  <si>
    <t>Exportacion acuícola nacional</t>
  </si>
  <si>
    <t>Valor</t>
  </si>
  <si>
    <t>MILLONES USD-FOB</t>
  </si>
  <si>
    <t>Ene-Nov 2019</t>
  </si>
  <si>
    <t>Ene-Nov 2020*</t>
  </si>
  <si>
    <t>VOLUMEN</t>
  </si>
  <si>
    <t>Participación de exportaciones , según país de destino, 2020 (ene-nov)</t>
  </si>
  <si>
    <t>AÑO 2020</t>
  </si>
  <si>
    <t>PAIS</t>
  </si>
  <si>
    <t>ESTADOS UNIDOS</t>
  </si>
  <si>
    <t>FRANCIA</t>
  </si>
  <si>
    <t>ESPAÑA</t>
  </si>
  <si>
    <t>CANADA</t>
  </si>
  <si>
    <t>ITALIA</t>
  </si>
  <si>
    <t>Precio de Exportación</t>
  </si>
  <si>
    <t>US$/TM</t>
  </si>
  <si>
    <t>2020*
( Ene- Nov)</t>
  </si>
  <si>
    <t>enero a noviembre 2020</t>
  </si>
  <si>
    <t>Ucrania</t>
  </si>
  <si>
    <t>Paises Bajos</t>
  </si>
  <si>
    <t>Taiwan</t>
  </si>
  <si>
    <t>Brasil</t>
  </si>
  <si>
    <t>Canada</t>
  </si>
  <si>
    <t>Rusia</t>
  </si>
  <si>
    <t>Francia</t>
  </si>
  <si>
    <t>Estados Unidos</t>
  </si>
  <si>
    <t>Corea del Sur</t>
  </si>
  <si>
    <t>Chile</t>
  </si>
  <si>
    <t>Nueva Zelanda</t>
  </si>
  <si>
    <t>Reino Unido</t>
  </si>
  <si>
    <t>Italia</t>
  </si>
  <si>
    <t>Alemania</t>
  </si>
  <si>
    <t>Principales zona de cultivo</t>
  </si>
  <si>
    <t>Año 2024</t>
  </si>
  <si>
    <t>PARTICIPACIÓN</t>
  </si>
  <si>
    <t>Principales zonas de producción</t>
  </si>
  <si>
    <t>Principal presentación</t>
  </si>
  <si>
    <t>Empresas productoras</t>
  </si>
  <si>
    <t>Part. %</t>
  </si>
  <si>
    <t>Ficha 3</t>
  </si>
  <si>
    <t>Var. %</t>
  </si>
  <si>
    <t>Volumen</t>
  </si>
  <si>
    <t>AMAZONAS</t>
  </si>
  <si>
    <t>UTILIZACIÓN</t>
  </si>
  <si>
    <t>Participación de exportaciones, según país de destino</t>
  </si>
  <si>
    <t xml:space="preserve"> Región </t>
  </si>
  <si>
    <t>Total</t>
  </si>
  <si>
    <t>PAICHE</t>
  </si>
  <si>
    <t>Cosecha acuícola de paiche</t>
  </si>
  <si>
    <t>UCAYALI</t>
  </si>
  <si>
    <t>Miles US$-FOB</t>
  </si>
  <si>
    <t>Volumen Cosecha Acuícola</t>
  </si>
  <si>
    <t>Aporte Acuícola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</si>
  <si>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: (*) Cifras preliminares, sujeta a reajustes</t>
    </r>
  </si>
  <si>
    <t>APORTE ACUÍCOLA Y ECONÓMICO, 2024*</t>
  </si>
  <si>
    <t>Producción de Paiche</t>
  </si>
  <si>
    <t>2025*</t>
  </si>
  <si>
    <t xml:space="preserve">    Año 2025</t>
  </si>
  <si>
    <t>CAJAMARCA</t>
  </si>
  <si>
    <t>HUÁNUCO</t>
  </si>
  <si>
    <t>SAN MARTÍN</t>
  </si>
  <si>
    <t>EE. UU.</t>
  </si>
  <si>
    <t>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</si>
</sst>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#,##0.0000_ ;[Red]\-#,##0.0000\ "/>
    <numFmt numFmtId="170" formatCode="#,##0.0000"/>
    <numFmt numFmtId="171" formatCode="#,##0.00000"/>
    <numFmt numFmtId="172" formatCode="#,##0.0_ ;[Red]\-#,##0.0\ "/>
    <numFmt numFmtId="173" formatCode="#,##0_ ;[Red]\-#,##0\ "/>
    <numFmt numFmtId="174" formatCode="#,##0.0"/>
    <numFmt numFmtId="175" formatCode="\+0.0%;[Red]\-0.0%"/>
    <numFmt numFmtId="176" formatCode="\+#,###,##0.0%;[Red]\-###,###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2" applyFont="1"/>
    <xf numFmtId="0" fontId="6" fillId="0" borderId="0" xfId="2" applyFont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0" fontId="12" fillId="0" borderId="0" xfId="0" applyFont="1"/>
    <xf numFmtId="1" fontId="4" fillId="2" borderId="2" xfId="2" applyNumberFormat="1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9" fillId="2" borderId="2" xfId="7" applyFont="1" applyFill="1" applyBorder="1" applyAlignment="1">
      <alignment horizontal="center" vertical="center" wrapText="1"/>
    </xf>
    <xf numFmtId="49" fontId="9" fillId="2" borderId="2" xfId="7" applyNumberFormat="1" applyFont="1" applyFill="1" applyBorder="1" applyAlignment="1">
      <alignment horizontal="center" vertical="center" wrapText="1"/>
    </xf>
    <xf numFmtId="166" fontId="0" fillId="0" borderId="2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9" fontId="0" fillId="0" borderId="2" xfId="9" applyFont="1" applyBorder="1" applyAlignment="1">
      <alignment horizontal="center"/>
    </xf>
    <xf numFmtId="9" fontId="11" fillId="0" borderId="2" xfId="9" applyFont="1" applyBorder="1" applyAlignment="1">
      <alignment horizontal="center"/>
    </xf>
    <xf numFmtId="1" fontId="4" fillId="2" borderId="1" xfId="2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7" fontId="0" fillId="0" borderId="2" xfId="9" applyNumberFormat="1" applyFont="1" applyBorder="1" applyAlignment="1">
      <alignment horizontal="center"/>
    </xf>
    <xf numFmtId="1" fontId="4" fillId="2" borderId="0" xfId="2" applyNumberFormat="1" applyFon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4" fillId="3" borderId="2" xfId="0" applyFont="1" applyFill="1" applyBorder="1" applyAlignment="1">
      <alignment horizontal="center"/>
    </xf>
    <xf numFmtId="166" fontId="14" fillId="3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6" fontId="0" fillId="0" borderId="0" xfId="0" applyNumberFormat="1"/>
    <xf numFmtId="9" fontId="0" fillId="0" borderId="0" xfId="9" applyFont="1"/>
    <xf numFmtId="0" fontId="11" fillId="0" borderId="0" xfId="0" applyFont="1"/>
    <xf numFmtId="0" fontId="5" fillId="0" borderId="0" xfId="0" applyFont="1" applyAlignment="1">
      <alignment horizontal="left" vertical="center" readingOrder="1"/>
    </xf>
    <xf numFmtId="0" fontId="4" fillId="2" borderId="2" xfId="2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0" fontId="16" fillId="0" borderId="0" xfId="0" applyFont="1"/>
    <xf numFmtId="166" fontId="0" fillId="0" borderId="0" xfId="1" applyNumberFormat="1" applyFont="1" applyBorder="1"/>
    <xf numFmtId="9" fontId="0" fillId="0" borderId="0" xfId="9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0" fillId="0" borderId="0" xfId="1" applyNumberFormat="1" applyFont="1"/>
    <xf numFmtId="43" fontId="14" fillId="3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0" fillId="4" borderId="0" xfId="0" applyFill="1" applyAlignment="1">
      <alignment vertical="center"/>
    </xf>
    <xf numFmtId="168" fontId="20" fillId="0" borderId="2" xfId="1" applyNumberFormat="1" applyFont="1" applyBorder="1" applyAlignment="1">
      <alignment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2" fillId="0" borderId="2" xfId="1" applyNumberFormat="1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166" fontId="20" fillId="0" borderId="2" xfId="1" applyNumberFormat="1" applyFont="1" applyBorder="1"/>
    <xf numFmtId="166" fontId="20" fillId="0" borderId="2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4" fillId="2" borderId="7" xfId="2" applyNumberFormat="1" applyFont="1" applyFill="1" applyBorder="1" applyAlignment="1">
      <alignment horizontal="center" vertical="center"/>
    </xf>
    <xf numFmtId="9" fontId="11" fillId="0" borderId="0" xfId="9" applyFont="1" applyAlignment="1">
      <alignment horizontal="center" vertical="center"/>
    </xf>
    <xf numFmtId="9" fontId="0" fillId="0" borderId="0" xfId="9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25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3" fontId="0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0" fillId="2" borderId="2" xfId="1" applyNumberFormat="1" applyFont="1" applyFill="1" applyBorder="1" applyAlignment="1">
      <alignment horizontal="center" vertical="center"/>
    </xf>
    <xf numFmtId="3" fontId="21" fillId="3" borderId="3" xfId="1" applyNumberFormat="1" applyFont="1" applyFill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3" fontId="30" fillId="0" borderId="2" xfId="1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33" fillId="7" borderId="0" xfId="0" applyFont="1" applyFill="1" applyAlignment="1">
      <alignment vertical="center"/>
    </xf>
    <xf numFmtId="164" fontId="26" fillId="7" borderId="0" xfId="0" applyNumberFormat="1" applyFont="1" applyFill="1" applyAlignment="1">
      <alignment vertical="center"/>
    </xf>
    <xf numFmtId="167" fontId="26" fillId="7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28" fillId="2" borderId="2" xfId="2" applyNumberFormat="1" applyFont="1" applyFill="1" applyBorder="1" applyAlignment="1">
      <alignment horizontal="center" vertical="center"/>
    </xf>
    <xf numFmtId="3" fontId="28" fillId="2" borderId="6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1" fontId="0" fillId="0" borderId="0" xfId="0" applyNumberFormat="1" applyAlignment="1">
      <alignment vertical="center"/>
    </xf>
    <xf numFmtId="3" fontId="0" fillId="0" borderId="2" xfId="1" applyNumberFormat="1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9" fontId="0" fillId="0" borderId="0" xfId="9" applyFont="1" applyAlignment="1">
      <alignment vertical="center"/>
    </xf>
    <xf numFmtId="9" fontId="11" fillId="0" borderId="0" xfId="9" applyFont="1" applyAlignment="1">
      <alignment vertical="center"/>
    </xf>
    <xf numFmtId="0" fontId="22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171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70" fontId="7" fillId="0" borderId="0" xfId="2" applyNumberFormat="1" applyFont="1" applyAlignment="1">
      <alignment vertical="center"/>
    </xf>
    <xf numFmtId="0" fontId="4" fillId="6" borderId="6" xfId="2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3" fontId="4" fillId="6" borderId="2" xfId="2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9" fontId="20" fillId="0" borderId="2" xfId="9" applyFont="1" applyBorder="1" applyAlignment="1">
      <alignment horizontal="center" vertical="center"/>
    </xf>
    <xf numFmtId="9" fontId="20" fillId="6" borderId="2" xfId="9" applyFont="1" applyFill="1" applyBorder="1" applyAlignment="1">
      <alignment horizontal="center" vertical="center"/>
    </xf>
    <xf numFmtId="167" fontId="34" fillId="6" borderId="2" xfId="9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172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vertical="center"/>
    </xf>
    <xf numFmtId="172" fontId="20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74" fontId="0" fillId="0" borderId="0" xfId="0" applyNumberFormat="1" applyAlignment="1">
      <alignment vertical="center"/>
    </xf>
    <xf numFmtId="0" fontId="36" fillId="0" borderId="8" xfId="0" applyFont="1" applyBorder="1" applyAlignment="1">
      <alignment horizontal="center" vertical="center" wrapText="1" readingOrder="1"/>
    </xf>
    <xf numFmtId="0" fontId="35" fillId="0" borderId="0" xfId="0" applyFont="1" applyAlignment="1">
      <alignment horizontal="left" vertical="center" wrapText="1" readingOrder="1"/>
    </xf>
    <xf numFmtId="0" fontId="35" fillId="0" borderId="10" xfId="0" applyFont="1" applyBorder="1" applyAlignment="1">
      <alignment horizontal="left" vertical="center" wrapText="1" readingOrder="1"/>
    </xf>
    <xf numFmtId="0" fontId="36" fillId="0" borderId="11" xfId="0" applyFont="1" applyBorder="1" applyAlignment="1">
      <alignment horizontal="center" vertical="center" wrapText="1" readingOrder="1"/>
    </xf>
    <xf numFmtId="9" fontId="36" fillId="0" borderId="11" xfId="0" applyNumberFormat="1" applyFont="1" applyBorder="1" applyAlignment="1">
      <alignment horizontal="center" vertical="center" wrapText="1" readingOrder="1"/>
    </xf>
    <xf numFmtId="9" fontId="35" fillId="0" borderId="10" xfId="0" applyNumberFormat="1" applyFont="1" applyBorder="1" applyAlignment="1">
      <alignment horizontal="center" vertical="center" wrapText="1" readingOrder="1"/>
    </xf>
    <xf numFmtId="9" fontId="35" fillId="0" borderId="0" xfId="0" applyNumberFormat="1" applyFont="1" applyAlignment="1">
      <alignment horizontal="center" vertical="center" wrapText="1" readingOrder="1"/>
    </xf>
    <xf numFmtId="175" fontId="37" fillId="0" borderId="2" xfId="9" applyNumberFormat="1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4" fontId="0" fillId="0" borderId="2" xfId="1" applyNumberFormat="1" applyFont="1" applyFill="1" applyBorder="1" applyAlignment="1">
      <alignment horizontal="center" vertical="center"/>
    </xf>
    <xf numFmtId="176" fontId="37" fillId="0" borderId="2" xfId="9" applyNumberFormat="1" applyFont="1" applyBorder="1" applyAlignment="1">
      <alignment horizontal="center" vertical="center"/>
    </xf>
    <xf numFmtId="0" fontId="40" fillId="7" borderId="0" xfId="0" applyFont="1" applyFill="1" applyAlignment="1">
      <alignment vertical="center"/>
    </xf>
    <xf numFmtId="3" fontId="17" fillId="0" borderId="5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6" fontId="20" fillId="0" borderId="2" xfId="0" applyNumberFormat="1" applyFont="1" applyBorder="1" applyAlignment="1">
      <alignment horizontal="center" vertical="center"/>
    </xf>
    <xf numFmtId="166" fontId="34" fillId="6" borderId="2" xfId="2" applyNumberFormat="1" applyFont="1" applyFill="1" applyBorder="1" applyAlignment="1">
      <alignment horizontal="center" vertical="center"/>
    </xf>
    <xf numFmtId="41" fontId="20" fillId="0" borderId="2" xfId="1" applyNumberFormat="1" applyFont="1" applyBorder="1" applyAlignment="1">
      <alignment horizontal="center" vertical="center"/>
    </xf>
    <xf numFmtId="41" fontId="20" fillId="6" borderId="2" xfId="0" applyNumberFormat="1" applyFont="1" applyFill="1" applyBorder="1" applyAlignment="1">
      <alignment horizontal="center" vertical="center"/>
    </xf>
    <xf numFmtId="1" fontId="4" fillId="2" borderId="3" xfId="2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175" fontId="37" fillId="0" borderId="3" xfId="9" applyNumberFormat="1" applyFont="1" applyBorder="1" applyAlignment="1">
      <alignment horizontal="center" vertical="center"/>
    </xf>
    <xf numFmtId="17" fontId="17" fillId="0" borderId="12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175" fontId="37" fillId="0" borderId="12" xfId="9" applyNumberFormat="1" applyFont="1" applyBorder="1" applyAlignment="1">
      <alignment horizontal="center" vertical="center"/>
    </xf>
    <xf numFmtId="3" fontId="21" fillId="0" borderId="12" xfId="1" applyNumberFormat="1" applyFont="1" applyFill="1" applyBorder="1" applyAlignment="1">
      <alignment horizontal="center" vertical="center"/>
    </xf>
    <xf numFmtId="17" fontId="31" fillId="0" borderId="3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17" fontId="11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" fontId="11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75" fontId="38" fillId="0" borderId="12" xfId="9" applyNumberFormat="1" applyFont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/>
    </xf>
    <xf numFmtId="176" fontId="37" fillId="0" borderId="0" xfId="9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67" fontId="39" fillId="8" borderId="5" xfId="9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3" fontId="30" fillId="2" borderId="0" xfId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indent="1"/>
    </xf>
    <xf numFmtId="3" fontId="20" fillId="2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167" fontId="39" fillId="2" borderId="0" xfId="9" applyNumberFormat="1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168" fontId="0" fillId="0" borderId="2" xfId="1" applyNumberFormat="1" applyFont="1" applyFill="1" applyBorder="1" applyAlignment="1">
      <alignment horizontal="center" vertical="center"/>
    </xf>
    <xf numFmtId="168" fontId="1" fillId="0" borderId="2" xfId="1" applyNumberFormat="1" applyFont="1" applyFill="1" applyBorder="1" applyAlignment="1">
      <alignment horizontal="right" vertical="center"/>
    </xf>
    <xf numFmtId="166" fontId="0" fillId="0" borderId="2" xfId="1" applyNumberFormat="1" applyFont="1" applyBorder="1" applyAlignment="1">
      <alignment horizontal="right" vertical="center"/>
    </xf>
    <xf numFmtId="166" fontId="0" fillId="0" borderId="2" xfId="1" applyNumberFormat="1" applyFont="1" applyFill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right" vertical="center"/>
    </xf>
    <xf numFmtId="166" fontId="1" fillId="0" borderId="2" xfId="1" applyNumberFormat="1" applyFont="1" applyFill="1" applyBorder="1" applyAlignment="1">
      <alignment horizontal="right" vertical="center"/>
    </xf>
    <xf numFmtId="168" fontId="4" fillId="6" borderId="6" xfId="1" applyNumberFormat="1" applyFont="1" applyFill="1" applyBorder="1" applyAlignment="1">
      <alignment horizontal="right" vertical="center"/>
    </xf>
  </cellXfs>
  <cellStyles count="20">
    <cellStyle name="Millares" xfId="1" builtinId="3"/>
    <cellStyle name="Millares 2" xfId="3" xr:uid="{00000000-0005-0000-0000-000001000000}"/>
    <cellStyle name="Millares 2 2" xfId="14" xr:uid="{00000000-0005-0000-0000-000002000000}"/>
    <cellStyle name="Millares 2 3" xfId="17" xr:uid="{00000000-0005-0000-0000-000003000000}"/>
    <cellStyle name="Millares 2 4" xfId="19" xr:uid="{00000000-0005-0000-0000-000004000000}"/>
    <cellStyle name="Millares 2 5" xfId="11" xr:uid="{00000000-0005-0000-0000-000005000000}"/>
    <cellStyle name="Millares 3" xfId="5" xr:uid="{00000000-0005-0000-0000-000006000000}"/>
    <cellStyle name="Millares 3 2" xfId="15" xr:uid="{00000000-0005-0000-0000-000007000000}"/>
    <cellStyle name="Millares 3 3" xfId="12" xr:uid="{00000000-0005-0000-0000-000008000000}"/>
    <cellStyle name="Millares 4" xfId="7" xr:uid="{00000000-0005-0000-0000-000009000000}"/>
    <cellStyle name="Millares 5" xfId="13" xr:uid="{00000000-0005-0000-0000-00000A000000}"/>
    <cellStyle name="Millares 6" xfId="16" xr:uid="{00000000-0005-0000-0000-00000B000000}"/>
    <cellStyle name="Millares 7" xfId="18" xr:uid="{00000000-0005-0000-0000-00000C000000}"/>
    <cellStyle name="Millares 8" xfId="10" xr:uid="{00000000-0005-0000-0000-00000D000000}"/>
    <cellStyle name="Normal" xfId="0" builtinId="0"/>
    <cellStyle name="Normal 2" xfId="2" xr:uid="{00000000-0005-0000-0000-00000F000000}"/>
    <cellStyle name="Normal 3" xfId="6" xr:uid="{00000000-0005-0000-0000-000010000000}"/>
    <cellStyle name="Normal 4" xfId="8" xr:uid="{00000000-0005-0000-0000-000011000000}"/>
    <cellStyle name="Porcentaje" xfId="9" builtinId="5"/>
    <cellStyle name="Porcentaje 2" xfId="4" xr:uid="{00000000-0005-0000-0000-000013000000}"/>
  </cellStyles>
  <dxfs count="0"/>
  <tableStyles count="0" defaultTableStyle="TableStyleMedium2" defaultPivotStyle="PivotStyleMedium9"/>
  <colors>
    <mruColors>
      <color rgb="FF660066"/>
      <color rgb="FF00AA48"/>
      <color rgb="FF0070C0"/>
      <color rgb="FF5195D3"/>
      <color rgb="FFDEBDE1"/>
      <color rgb="FFFCE892"/>
      <color rgb="FF60A500"/>
      <color rgb="FFB686DA"/>
      <color rgb="FF1D6325"/>
      <color rgb="FFE1BC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6666629977719914E-2"/>
          <c:w val="0.9825723737547446"/>
          <c:h val="0.804179661256599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53975"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40-46FA-A03D-216B86404E8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0-46FA-A03D-216B86404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0-46FA-A03D-216B86404E89}"/>
              </c:ext>
            </c:extLst>
          </c:dPt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COSECHA!$C$13:$C$19</c:f>
              <c:numCache>
                <c:formatCode>#,##0</c:formatCode>
                <c:ptCount val="7"/>
                <c:pt idx="0">
                  <c:v>85.870679999999965</c:v>
                </c:pt>
                <c:pt idx="1">
                  <c:v>99.323689999999999</c:v>
                </c:pt>
                <c:pt idx="2">
                  <c:v>81.358036666666663</c:v>
                </c:pt>
                <c:pt idx="3">
                  <c:v>84.74194</c:v>
                </c:pt>
                <c:pt idx="4">
                  <c:v>151.22616400000001</c:v>
                </c:pt>
                <c:pt idx="5">
                  <c:v>273.96214000000003</c:v>
                </c:pt>
                <c:pt idx="6">
                  <c:v>103.96117035473365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A-4A68-AC47-2059DB411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COSECHA!$D$13:$D$19</c:f>
              <c:numCache>
                <c:formatCode>#,##0</c:formatCode>
                <c:ptCount val="7"/>
                <c:pt idx="0">
                  <c:v>85.870679999999965</c:v>
                </c:pt>
                <c:pt idx="1">
                  <c:v>99.323689999999999</c:v>
                </c:pt>
                <c:pt idx="2">
                  <c:v>81.358036666666663</c:v>
                </c:pt>
                <c:pt idx="3">
                  <c:v>84.74194</c:v>
                </c:pt>
                <c:pt idx="4">
                  <c:v>151.22616400000001</c:v>
                </c:pt>
                <c:pt idx="5">
                  <c:v>273.96214000000003</c:v>
                </c:pt>
                <c:pt idx="6">
                  <c:v>103.96117035473365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316697877099301E-2"/>
          <c:y val="5.0925925925925923E-2"/>
          <c:w val="0.94007483017884741"/>
          <c:h val="0.81137164672597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EXPORTACIONES!$B$60:$B$71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
( Ene- Nov)</c:v>
                </c:pt>
              </c:strCache>
            </c:strRef>
          </c:cat>
          <c:val>
            <c:numRef>
              <c:f>EXPORTACIONES!$C$60:$C$71</c:f>
              <c:numCache>
                <c:formatCode>_-* #,##0_-;\-* #,##0_-;_-* "-"??_-;_-@_-</c:formatCode>
                <c:ptCount val="12"/>
                <c:pt idx="0">
                  <c:v>5815.1283422459892</c:v>
                </c:pt>
                <c:pt idx="1">
                  <c:v>9662.0387775551098</c:v>
                </c:pt>
                <c:pt idx="2">
                  <c:v>11502.782335462727</c:v>
                </c:pt>
                <c:pt idx="3">
                  <c:v>11326.490516717147</c:v>
                </c:pt>
                <c:pt idx="4">
                  <c:v>9159.2964628199115</c:v>
                </c:pt>
                <c:pt idx="5">
                  <c:v>9219.983133169073</c:v>
                </c:pt>
                <c:pt idx="6">
                  <c:v>11023.454243114664</c:v>
                </c:pt>
                <c:pt idx="7">
                  <c:v>15060.754961261089</c:v>
                </c:pt>
                <c:pt idx="8">
                  <c:v>14059.281882944097</c:v>
                </c:pt>
                <c:pt idx="9">
                  <c:v>10182.553819361246</c:v>
                </c:pt>
                <c:pt idx="10">
                  <c:v>7792.0406449352276</c:v>
                </c:pt>
                <c:pt idx="11">
                  <c:v>6488.7137794605915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02-9BDD-6AE1352D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83040"/>
        <c:axId val="669483824"/>
      </c:lineChart>
      <c:catAx>
        <c:axId val="669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824"/>
        <c:crosses val="autoZero"/>
        <c:auto val="1"/>
        <c:lblAlgn val="ctr"/>
        <c:lblOffset val="100"/>
        <c:noMultiLvlLbl val="0"/>
      </c:catAx>
      <c:valAx>
        <c:axId val="669483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46562266944619"/>
          <c:y val="3.7800687285223365E-2"/>
          <c:w val="0.56987278158543786"/>
          <c:h val="0.924398625429553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4-49C5-A260-5C56BD01BF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4-49C5-A260-5C56BD01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EXPORTACIONES!$B$82:$B$95</c:f>
              <c:strCache>
                <c:ptCount val="14"/>
                <c:pt idx="0">
                  <c:v>Ucrania</c:v>
                </c:pt>
                <c:pt idx="1">
                  <c:v>Paises Bajos</c:v>
                </c:pt>
                <c:pt idx="2">
                  <c:v>Taiwan</c:v>
                </c:pt>
                <c:pt idx="3">
                  <c:v>Brasil</c:v>
                </c:pt>
                <c:pt idx="4">
                  <c:v>Canada</c:v>
                </c:pt>
                <c:pt idx="5">
                  <c:v>Rusia</c:v>
                </c:pt>
                <c:pt idx="6">
                  <c:v>Francia</c:v>
                </c:pt>
                <c:pt idx="7">
                  <c:v>Estados Unidos</c:v>
                </c:pt>
                <c:pt idx="8">
                  <c:v>Corea del Sur</c:v>
                </c:pt>
                <c:pt idx="9">
                  <c:v>Chile</c:v>
                </c:pt>
                <c:pt idx="10">
                  <c:v>Nueva Zelanda</c:v>
                </c:pt>
                <c:pt idx="11">
                  <c:v>Reino Unido</c:v>
                </c:pt>
                <c:pt idx="12">
                  <c:v>Italia</c:v>
                </c:pt>
                <c:pt idx="13">
                  <c:v>Alemania</c:v>
                </c:pt>
              </c:strCache>
            </c:strRef>
          </c:cat>
          <c:val>
            <c:numRef>
              <c:f>EXPORTACIONES!$C$82:$C$95</c:f>
              <c:numCache>
                <c:formatCode>_-* #,##0_-;\-* #,##0_-;_-* "-"??_-;_-@_-</c:formatCode>
                <c:ptCount val="14"/>
                <c:pt idx="0">
                  <c:v>9485.3444255374088</c:v>
                </c:pt>
                <c:pt idx="1">
                  <c:v>8104.1482517482518</c:v>
                </c:pt>
                <c:pt idx="2">
                  <c:v>7612.8582047946475</c:v>
                </c:pt>
                <c:pt idx="3">
                  <c:v>7213.3018504508391</c:v>
                </c:pt>
                <c:pt idx="4">
                  <c:v>7003.7089321973508</c:v>
                </c:pt>
                <c:pt idx="5">
                  <c:v>6713.8805970149251</c:v>
                </c:pt>
                <c:pt idx="6">
                  <c:v>6697.5467555666928</c:v>
                </c:pt>
                <c:pt idx="7">
                  <c:v>6570.6582552602677</c:v>
                </c:pt>
                <c:pt idx="8">
                  <c:v>6401.2401905829602</c:v>
                </c:pt>
                <c:pt idx="9">
                  <c:v>6377.7304457406708</c:v>
                </c:pt>
                <c:pt idx="10">
                  <c:v>6320.0777287534529</c:v>
                </c:pt>
                <c:pt idx="11">
                  <c:v>6283.1813176007863</c:v>
                </c:pt>
                <c:pt idx="12">
                  <c:v>5992.4391579344347</c:v>
                </c:pt>
                <c:pt idx="13">
                  <c:v>5857.788384679302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4-49C5-A260-5C56BD01B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69486568"/>
        <c:axId val="669483432"/>
      </c:barChart>
      <c:catAx>
        <c:axId val="66948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669483432"/>
        <c:crosses val="autoZero"/>
        <c:auto val="1"/>
        <c:lblAlgn val="ctr"/>
        <c:lblOffset val="100"/>
        <c:noMultiLvlLbl val="0"/>
      </c:catAx>
      <c:valAx>
        <c:axId val="669483432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6694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4088363517474"/>
          <c:y val="0.18084778262820775"/>
          <c:w val="0.5514922834645668"/>
          <c:h val="0.86712623186252646"/>
        </c:manualLayout>
      </c:layout>
      <c:doughnutChart>
        <c:varyColors val="1"/>
        <c:ser>
          <c:idx val="0"/>
          <c:order val="0"/>
          <c:tx>
            <c:strRef>
              <c:f>COSECHA!$B$27</c:f>
              <c:strCache>
                <c:ptCount val="1"/>
                <c:pt idx="0">
                  <c:v>UTILIZACIÓN</c:v>
                </c:pt>
              </c:strCache>
            </c:strRef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5195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33-4718-AEAE-A27B84057B6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33-4718-AEAE-A27B84057B6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33-4718-AEAE-A27B84057B63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33-4718-AEAE-A27B84057B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COSECHA!$B$28:$B$29</c:f>
              <c:strCache>
                <c:ptCount val="2"/>
                <c:pt idx="0">
                  <c:v>Congelado</c:v>
                </c:pt>
                <c:pt idx="1">
                  <c:v>Fresco</c:v>
                </c:pt>
              </c:strCache>
            </c:strRef>
          </c:cat>
          <c:val>
            <c:numRef>
              <c:f>COSECHA!$C$28:$C$29</c:f>
              <c:numCache>
                <c:formatCode>_(* #,##0_);_(* \(#,##0\);_(* "-"_);_(@_)</c:formatCode>
                <c:ptCount val="2"/>
                <c:pt idx="0">
                  <c:v>18.872733550614829</c:v>
                </c:pt>
                <c:pt idx="1">
                  <c:v>85.088436804118828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33-4718-AEAE-A27B84057B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34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Producción acuícola anual de paiche, 2019-2025* </a:t>
            </a:r>
            <a:endParaRPr lang="es-PE" sz="105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4746245398895812E-2"/>
          <c:y val="0.22212400499117937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rgbClr val="0070C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6F-4880-BAF3-DF08E91E23F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6F-4880-BAF3-DF08E91E23F9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6F-4880-BAF3-DF08E91E23F9}"/>
              </c:ext>
            </c:extLst>
          </c:dPt>
          <c:cat>
            <c:strRef>
              <c:f>PRODUCCION!$B$11:$B$18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PRODUCCION!$C$11:$C$18</c:f>
              <c:numCache>
                <c:formatCode>#,##0</c:formatCode>
                <c:ptCount val="8"/>
                <c:pt idx="0">
                  <c:v>1.9640599999999999</c:v>
                </c:pt>
                <c:pt idx="1">
                  <c:v>20.187000000000001</c:v>
                </c:pt>
                <c:pt idx="2">
                  <c:v>11.473999999999998</c:v>
                </c:pt>
                <c:pt idx="3">
                  <c:v>0</c:v>
                </c:pt>
                <c:pt idx="4">
                  <c:v>0</c:v>
                </c:pt>
                <c:pt idx="5">
                  <c:v>6.8521999999999998</c:v>
                </c:pt>
                <c:pt idx="6">
                  <c:v>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6F-4880-BAF3-DF08E91E23F9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880-BAF3-DF08E91E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1.9640599999999999</c:v>
                </c:pt>
                <c:pt idx="1">
                  <c:v>20.187000000000001</c:v>
                </c:pt>
                <c:pt idx="2">
                  <c:v>11.473999999999998</c:v>
                </c:pt>
                <c:pt idx="3">
                  <c:v>0</c:v>
                </c:pt>
                <c:pt idx="4">
                  <c:v>0</c:v>
                </c:pt>
                <c:pt idx="5">
                  <c:v>6.8521999999999998</c:v>
                </c:pt>
                <c:pt idx="6">
                  <c:v>9.64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Venta interna de paiche,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4129933422594583E-3"/>
          <c:y val="0.22649558969063294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ED-4245-A92D-B86B9E6516D4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ED-4245-A92D-B86B9E6516D4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D-4245-A92D-B86B9E6516D4}"/>
              </c:ext>
            </c:extLst>
          </c:dPt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85.840119999999999</c:v>
                </c:pt>
                <c:pt idx="1">
                  <c:v>46.528770000000016</c:v>
                </c:pt>
                <c:pt idx="2">
                  <c:v>53.763285000000003</c:v>
                </c:pt>
                <c:pt idx="3">
                  <c:v>86.539820000000049</c:v>
                </c:pt>
                <c:pt idx="4">
                  <c:v>151.783264</c:v>
                </c:pt>
                <c:pt idx="5">
                  <c:v>261.49974800000001</c:v>
                </c:pt>
                <c:pt idx="6">
                  <c:v>98.205762479149655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tx>
            <c:v>Series2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D-4245-A92D-B86B9E6516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 INTERNA'!$B$11:$B$18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INTERNA'!$C$11:$C$18</c:f>
              <c:numCache>
                <c:formatCode>#,##0</c:formatCode>
                <c:ptCount val="8"/>
                <c:pt idx="0">
                  <c:v>85.840119999999999</c:v>
                </c:pt>
                <c:pt idx="1">
                  <c:v>46.528770000000016</c:v>
                </c:pt>
                <c:pt idx="2">
                  <c:v>53.763285000000003</c:v>
                </c:pt>
                <c:pt idx="3">
                  <c:v>86.539820000000049</c:v>
                </c:pt>
                <c:pt idx="4">
                  <c:v>151.783264</c:v>
                </c:pt>
                <c:pt idx="5">
                  <c:v>261.49974800000001</c:v>
                </c:pt>
                <c:pt idx="6">
                  <c:v>98.205762479149655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Exportación anual del recurso paiche,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1666279548609123E-2"/>
          <c:y val="0.19194773730206802"/>
          <c:w val="0.97409496211506674"/>
          <c:h val="0.6051663926624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EXPORTACION!$E$4</c:f>
              <c:strCache>
                <c:ptCount val="1"/>
                <c:pt idx="0">
                  <c:v>Miles US$-FOB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539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3A-4426-B0B8-34BF3A73C180}"/>
              </c:ext>
            </c:extLst>
          </c:dPt>
          <c:dPt>
            <c:idx val="6"/>
            <c:invertIfNegative val="0"/>
            <c:bubble3D val="0"/>
            <c:spPr>
              <a:solidFill>
                <a:srgbClr val="DEBDE1"/>
              </a:solidFill>
              <a:ln w="53975" cap="rnd">
                <a:solidFill>
                  <a:srgbClr val="DEBDE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A-4426-B0B8-34BF3A73C180}"/>
              </c:ext>
            </c:extLst>
          </c:dPt>
          <c:dPt>
            <c:idx val="7"/>
            <c:invertIfNegative val="0"/>
            <c:bubble3D val="0"/>
            <c:spPr>
              <a:solidFill>
                <a:srgbClr val="DEBDE1"/>
              </a:solidFill>
              <a:ln w="53975" cap="rnd">
                <a:solidFill>
                  <a:srgbClr val="DEBDE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A-4426-B0B8-34BF3A73C1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53975" cap="rnd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2-4D3C-BB0F-E664C9EADE3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EXPORTACION!$E$11:$E$17</c:f>
              <c:numCache>
                <c:formatCode>#,##0.0</c:formatCode>
                <c:ptCount val="7"/>
                <c:pt idx="0" formatCode="#,##0">
                  <c:v>24.28134</c:v>
                </c:pt>
                <c:pt idx="1">
                  <c:v>1.3700000000000001E-3</c:v>
                </c:pt>
                <c:pt idx="2" formatCode="#,##0">
                  <c:v>67.30229700000001</c:v>
                </c:pt>
                <c:pt idx="3" formatCode="_-* #,##0_-;\-* #,##0_-;_-* &quot;-&quot;??_-;_-@_-">
                  <c:v>0.32040000099999999</c:v>
                </c:pt>
                <c:pt idx="4" formatCode="_-* #,##0_-;\-* #,##0_-;_-* &quot;-&quot;??_-;_-@_-">
                  <c:v>0</c:v>
                </c:pt>
                <c:pt idx="5" formatCode="_-* #,##0_-;\-* #,##0_-;_-* &quot;-&quot;??_-;_-@_-">
                  <c:v>0</c:v>
                </c:pt>
                <c:pt idx="6" formatCode="_-* #,##0.0_-;\-* #,##0.0_-;_-* &quot;-&quot;??_-;_-@_-">
                  <c:v>3.6065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9"/>
        <c:axId val="547583208"/>
        <c:axId val="547585560"/>
      </c:barChart>
      <c:lineChart>
        <c:grouping val="standard"/>
        <c:varyColors val="0"/>
        <c:ser>
          <c:idx val="1"/>
          <c:order val="1"/>
          <c:tx>
            <c:strRef>
              <c:f>EXPORTACION!$D$4</c:f>
              <c:strCache>
                <c:ptCount val="1"/>
                <c:pt idx="0">
                  <c:v>TMB</c:v>
                </c:pt>
              </c:strCache>
            </c:strRef>
          </c:tx>
          <c:spPr>
            <a:ln w="12700" cap="rnd">
              <a:solidFill>
                <a:srgbClr val="660066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660066"/>
              </a:solidFill>
              <a:ln w="9525">
                <a:solidFill>
                  <a:srgbClr val="660066"/>
                </a:solidFill>
              </a:ln>
              <a:effectLst/>
            </c:spPr>
          </c:marker>
          <c:dPt>
            <c:idx val="6"/>
            <c:marker>
              <c:symbol val="circle"/>
              <c:size val="6"/>
              <c:spPr>
                <a:solidFill>
                  <a:srgbClr val="66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2700" cap="rnd">
                <a:solidFill>
                  <a:srgbClr val="66006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A-43A1-8DB1-61C2522B05E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660066"/>
                </a:solidFill>
                <a:ln w="9525">
                  <a:solidFill>
                    <a:srgbClr val="66006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C3A-4426-B0B8-34BF3A73C180}"/>
              </c:ext>
            </c:extLst>
          </c:dPt>
          <c:dLbls>
            <c:dLbl>
              <c:idx val="5"/>
              <c:layout>
                <c:manualLayout>
                  <c:x val="-4.3891333156044557E-2"/>
                  <c:y val="-7.46923942199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A-43A1-8DB1-61C2522B05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EXPORTACION!$D$11:$D$17</c:f>
              <c:numCache>
                <c:formatCode>#,##0</c:formatCode>
                <c:ptCount val="7"/>
                <c:pt idx="0">
                  <c:v>1.7323979999999999</c:v>
                </c:pt>
                <c:pt idx="1">
                  <c:v>3.3149999999999998E-3</c:v>
                </c:pt>
                <c:pt idx="2">
                  <c:v>19.844572000000003</c:v>
                </c:pt>
                <c:pt idx="3" formatCode="_-* #,##0_-;\-* #,##0_-;_-* &quot;-&quot;??_-;_-@_-">
                  <c:v>7.2703998800000003E-2</c:v>
                </c:pt>
                <c:pt idx="4" formatCode="_-* #,##0_-;\-* #,##0_-;_-* &quot;-&quot;??_-;_-@_-">
                  <c:v>0</c:v>
                </c:pt>
                <c:pt idx="5" formatCode="_-* #,##0_-;\-* #,##0_-;_-* &quot;-&quot;??_-;_-@_-">
                  <c:v>0</c:v>
                </c:pt>
                <c:pt idx="6" formatCode="_-* #,##0.0_-;\-* #,##0.0_-;_-* &quot;-&quot;??_-;_-@_-">
                  <c:v>0.2062480001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90288"/>
        <c:axId val="547582032"/>
      </c:lineChart>
      <c:catAx>
        <c:axId val="5475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5560"/>
        <c:crosses val="autoZero"/>
        <c:auto val="1"/>
        <c:lblAlgn val="ctr"/>
        <c:lblOffset val="100"/>
        <c:noMultiLvlLbl val="0"/>
      </c:catAx>
      <c:valAx>
        <c:axId val="547585560"/>
        <c:scaling>
          <c:orientation val="minMax"/>
          <c:max val="14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3208"/>
        <c:crosses val="autoZero"/>
        <c:crossBetween val="between"/>
      </c:valAx>
      <c:valAx>
        <c:axId val="547582032"/>
        <c:scaling>
          <c:orientation val="minMax"/>
          <c:max val="40"/>
          <c:min val="-4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0288"/>
        <c:crosses val="max"/>
        <c:crossBetween val="between"/>
      </c:valAx>
      <c:catAx>
        <c:axId val="207690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75820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0981008452956"/>
          <c:y val="0.91326745695249634"/>
          <c:w val="0.42844679894490106"/>
          <c:h val="8.6732394116379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865597419218917"/>
          <c:y val="0.12489197451603466"/>
          <c:w val="0.44910611900820879"/>
          <c:h val="0.750216050967930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AE-4794-A0C5-F1B698347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AE-4794-A0C5-F1B698347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AE-4794-A0C5-F1B698347E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AE-4794-A0C5-F1B698347E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0AE-4794-A0C5-F1B698347E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EXPORTACION!$E$26:$E$27</c:f>
              <c:strCache>
                <c:ptCount val="2"/>
                <c:pt idx="0">
                  <c:v>EE. UU.</c:v>
                </c:pt>
                <c:pt idx="1">
                  <c:v>Japón</c:v>
                </c:pt>
              </c:strCache>
            </c:strRef>
          </c:cat>
          <c:val>
            <c:numRef>
              <c:f>EXPORTACION!$F$26:$F$27</c:f>
              <c:numCache>
                <c:formatCode>0%</c:formatCode>
                <c:ptCount val="2"/>
                <c:pt idx="0">
                  <c:v>0.74302781130336892</c:v>
                </c:pt>
                <c:pt idx="1">
                  <c:v>0.25697218869663113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AE-4794-A0C5-F1B698347E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C-4888-B16B-F9877EF5C2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6C-4888-B16B-F9877EF5C2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6C-4888-B16B-F9877EF5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EXPORTACIONES!$B$7:$B$15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EXPORTACIONES!$C$7:$C$15</c:f>
              <c:numCache>
                <c:formatCode>_-* #,##0.0_-;\-* #,##0.0_-;_-* "-"??_-;_-@_-</c:formatCode>
                <c:ptCount val="9"/>
                <c:pt idx="0">
                  <c:v>125.11363197000001</c:v>
                </c:pt>
                <c:pt idx="1">
                  <c:v>80.980322479999984</c:v>
                </c:pt>
                <c:pt idx="2">
                  <c:v>77.300482829999993</c:v>
                </c:pt>
                <c:pt idx="3">
                  <c:v>54.011532370000005</c:v>
                </c:pt>
                <c:pt idx="4">
                  <c:v>74.036756979999993</c:v>
                </c:pt>
                <c:pt idx="5">
                  <c:v>88.376455519999979</c:v>
                </c:pt>
                <c:pt idx="7">
                  <c:v>79.223662750000003</c:v>
                </c:pt>
                <c:pt idx="8">
                  <c:v>60.525892409999997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C-4888-B16B-F9877EF5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207690680"/>
        <c:axId val="207691072"/>
      </c:barChart>
      <c:catAx>
        <c:axId val="20769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1072"/>
        <c:crosses val="autoZero"/>
        <c:auto val="1"/>
        <c:lblAlgn val="ctr"/>
        <c:lblOffset val="100"/>
        <c:noMultiLvlLbl val="0"/>
      </c:catAx>
      <c:valAx>
        <c:axId val="207691072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76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BC3-BD45-5AE6B8844E29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9-4BC3-BD45-5AE6B8844E29}"/>
              </c:ext>
            </c:extLst>
          </c:dPt>
          <c:dPt>
            <c:idx val="8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9-4BC3-BD45-5AE6B8844E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EXPORTACIONES!$B$24:$B$32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EXPORTACIONES!$C$24:$C$32</c:f>
              <c:numCache>
                <c:formatCode>_-* #,##0_-;\-* #,##0_-;_-* "-"??_-;_-@_-</c:formatCode>
                <c:ptCount val="9"/>
                <c:pt idx="0">
                  <c:v>13569.833064</c:v>
                </c:pt>
                <c:pt idx="1">
                  <c:v>7346.1839360000004</c:v>
                </c:pt>
                <c:pt idx="2">
                  <c:v>5132.5768879999996</c:v>
                </c:pt>
                <c:pt idx="3">
                  <c:v>3841.6992289999998</c:v>
                </c:pt>
                <c:pt idx="4">
                  <c:v>7270.9418770000011</c:v>
                </c:pt>
                <c:pt idx="5">
                  <c:v>11341.888414999999</c:v>
                </c:pt>
                <c:pt idx="7">
                  <c:v>9922.036946000002</c:v>
                </c:pt>
                <c:pt idx="8">
                  <c:v>9327.8721280000009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9-4BC3-BD45-5AE6B884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207688720"/>
        <c:axId val="207692248"/>
      </c:barChart>
      <c:catAx>
        <c:axId val="2076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2248"/>
        <c:crosses val="autoZero"/>
        <c:auto val="1"/>
        <c:lblAlgn val="ctr"/>
        <c:lblOffset val="100"/>
        <c:noMultiLvlLbl val="0"/>
      </c:catAx>
      <c:valAx>
        <c:axId val="20769224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076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C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6-44F9-84E1-00983FE0C588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6-44F9-84E1-00983FE0C588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6-44F9-84E1-00983FE0C588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6-44F9-84E1-00983FE0C588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6-44F9-84E1-00983FE0C588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6-44F9-84E1-00983FE0C588}"/>
              </c:ext>
            </c:extLst>
          </c:dPt>
          <c:dPt>
            <c:idx val="6"/>
            <c:bubble3D val="0"/>
            <c:spPr>
              <a:solidFill>
                <a:schemeClr val="accent6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31B-AE6D-AA3DFBFC2962}"/>
              </c:ext>
            </c:extLst>
          </c:dPt>
          <c:dPt>
            <c:idx val="7"/>
            <c:bubble3D val="0"/>
            <c:spPr>
              <a:solidFill>
                <a:schemeClr val="accent6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4-4110-A3B4-1720018F7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EXPORTACIONES!$B$43:$B$48</c:f>
              <c:strCache>
                <c:ptCount val="6"/>
                <c:pt idx="0">
                  <c:v>ESTADOS UNIDOS</c:v>
                </c:pt>
                <c:pt idx="1">
                  <c:v>FRANCIA</c:v>
                </c:pt>
                <c:pt idx="2">
                  <c:v>ESPAÑA</c:v>
                </c:pt>
                <c:pt idx="3">
                  <c:v>CANADA</c:v>
                </c:pt>
                <c:pt idx="4">
                  <c:v>ITALIA</c:v>
                </c:pt>
                <c:pt idx="5">
                  <c:v>Otros</c:v>
                </c:pt>
              </c:strCache>
            </c:strRef>
          </c:cat>
          <c:val>
            <c:numRef>
              <c:f>EXPORTACIONES!$C$43:$C$48</c:f>
              <c:numCache>
                <c:formatCode>_-* #,##0_-;\-* #,##0_-;_-* "-"??_-;_-@_-</c:formatCode>
                <c:ptCount val="6"/>
                <c:pt idx="0">
                  <c:v>3633.9089780000004</c:v>
                </c:pt>
                <c:pt idx="1">
                  <c:v>2456.3919999999998</c:v>
                </c:pt>
                <c:pt idx="2">
                  <c:v>1013.930322</c:v>
                </c:pt>
                <c:pt idx="3">
                  <c:v>653.89628899999991</c:v>
                </c:pt>
                <c:pt idx="4">
                  <c:v>332.63675899999998</c:v>
                </c:pt>
                <c:pt idx="5">
                  <c:v>1237.1077799999996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36-44F9-84E1-00983FE0C5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7844458759251"/>
          <c:y val="0.12715799820926135"/>
          <c:w val="0.29180333629166172"/>
          <c:h val="0.66667115993100423"/>
        </c:manualLayout>
      </c:layout>
      <c:overlay val="0"/>
      <c:spPr>
        <a:solidFill>
          <a:schemeClr val="lt1"/>
        </a:solidFill>
        <a:ln w="6350" cap="flat" cmpd="sng" algn="ctr">
          <a:noFill/>
          <a:prstDash val="sysDot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545945</xdr:colOff>
      <xdr:row>28</xdr:row>
      <xdr:rowOff>23232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604238" y="5738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15</xdr:col>
      <xdr:colOff>476250</xdr:colOff>
      <xdr:row>29</xdr:row>
      <xdr:rowOff>104775</xdr:rowOff>
    </xdr:from>
    <xdr:ext cx="778263" cy="852372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8675" y="6257925"/>
          <a:ext cx="778263" cy="852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PE" sz="1100" b="1"/>
        </a:p>
      </xdr:txBody>
    </xdr:sp>
    <xdr:clientData/>
  </xdr:oneCellAnchor>
  <xdr:twoCellAnchor>
    <xdr:from>
      <xdr:col>5</xdr:col>
      <xdr:colOff>666750</xdr:colOff>
      <xdr:row>5</xdr:row>
      <xdr:rowOff>190499</xdr:rowOff>
    </xdr:from>
    <xdr:to>
      <xdr:col>13</xdr:col>
      <xdr:colOff>428625</xdr:colOff>
      <xdr:row>17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66674</xdr:colOff>
      <xdr:row>4</xdr:row>
      <xdr:rowOff>76201</xdr:rowOff>
    </xdr:from>
    <xdr:to>
      <xdr:col>13</xdr:col>
      <xdr:colOff>238125</xdr:colOff>
      <xdr:row>7</xdr:row>
      <xdr:rowOff>1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FCBD7DB-CF80-4EA5-A28C-AB81EE1F0D85}"/>
            </a:ext>
          </a:extLst>
        </xdr:cNvPr>
        <xdr:cNvGrpSpPr/>
      </xdr:nvGrpSpPr>
      <xdr:grpSpPr>
        <a:xfrm>
          <a:off x="9690734" y="1066801"/>
          <a:ext cx="956311" cy="579120"/>
          <a:chOff x="14394285" y="1727103"/>
          <a:chExt cx="1399593" cy="502146"/>
        </a:xfrm>
      </xdr:grpSpPr>
      <xdr:grpSp>
        <xdr:nvGrpSpPr>
          <xdr:cNvPr id="21" name="Grupo 20">
            <a:extLst>
              <a:ext uri="{FF2B5EF4-FFF2-40B4-BE49-F238E27FC236}">
                <a16:creationId xmlns:a16="http://schemas.microsoft.com/office/drawing/2014/main" id="{7A523F21-C1AE-46FA-83A1-17DF405F2435}"/>
              </a:ext>
            </a:extLst>
          </xdr:cNvPr>
          <xdr:cNvGrpSpPr/>
        </xdr:nvGrpSpPr>
        <xdr:grpSpPr>
          <a:xfrm>
            <a:off x="14394285" y="1727103"/>
            <a:ext cx="1399593" cy="502146"/>
            <a:chOff x="4979017" y="6261424"/>
            <a:chExt cx="913376" cy="502146"/>
          </a:xfrm>
        </xdr:grpSpPr>
        <xdr:sp macro="" textlink="">
          <xdr:nvSpPr>
            <xdr:cNvPr id="23" name="CuadroTexto 69">
              <a:extLst>
                <a:ext uri="{FF2B5EF4-FFF2-40B4-BE49-F238E27FC236}">
                  <a16:creationId xmlns:a16="http://schemas.microsoft.com/office/drawing/2014/main" id="{205896F0-2759-4832-8108-BFC3C3BEE1D8}"/>
                </a:ext>
              </a:extLst>
            </xdr:cNvPr>
            <xdr:cNvSpPr txBox="1"/>
          </xdr:nvSpPr>
          <xdr:spPr>
            <a:xfrm>
              <a:off x="4979017" y="6261424"/>
              <a:ext cx="913376" cy="353692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  -62.1%</a:t>
              </a:r>
            </a:p>
          </xdr:txBody>
        </xdr:sp>
        <xdr:sp macro="" textlink="">
          <xdr:nvSpPr>
            <xdr:cNvPr id="24" name="Flecha abajo 18">
              <a:extLst>
                <a:ext uri="{FF2B5EF4-FFF2-40B4-BE49-F238E27FC236}">
                  <a16:creationId xmlns:a16="http://schemas.microsoft.com/office/drawing/2014/main" id="{66F825A3-6060-4377-98E3-B6F68AB26F7B}"/>
                </a:ext>
              </a:extLst>
            </xdr:cNvPr>
            <xdr:cNvSpPr/>
          </xdr:nvSpPr>
          <xdr:spPr>
            <a:xfrm>
              <a:off x="5283237" y="6601246"/>
              <a:ext cx="277795" cy="16232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22" name="Triángulo isósceles 21">
            <a:extLst>
              <a:ext uri="{FF2B5EF4-FFF2-40B4-BE49-F238E27FC236}">
                <a16:creationId xmlns:a16="http://schemas.microsoft.com/office/drawing/2014/main" id="{0ACD4AF8-44F7-4220-9C83-24C172D09CDF}"/>
              </a:ext>
            </a:extLst>
          </xdr:cNvPr>
          <xdr:cNvSpPr/>
        </xdr:nvSpPr>
        <xdr:spPr>
          <a:xfrm flipH="1" flipV="1">
            <a:off x="14737041" y="1937680"/>
            <a:ext cx="128535" cy="56694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4</xdr:col>
      <xdr:colOff>342901</xdr:colOff>
      <xdr:row>22</xdr:row>
      <xdr:rowOff>57150</xdr:rowOff>
    </xdr:from>
    <xdr:to>
      <xdr:col>8</xdr:col>
      <xdr:colOff>323850</xdr:colOff>
      <xdr:row>32</xdr:row>
      <xdr:rowOff>38100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9678F85-B364-4861-BE69-9F390421A3FC}"/>
            </a:ext>
          </a:extLst>
        </xdr:cNvPr>
        <xdr:cNvGrpSpPr/>
      </xdr:nvGrpSpPr>
      <xdr:grpSpPr>
        <a:xfrm>
          <a:off x="3825241" y="4545330"/>
          <a:ext cx="2983229" cy="1855470"/>
          <a:chOff x="8744235" y="2504187"/>
          <a:chExt cx="6960221" cy="2807898"/>
        </a:xfrm>
      </xdr:grpSpPr>
      <xdr:graphicFrame macro="">
        <xdr:nvGraphicFramePr>
          <xdr:cNvPr id="18" name="Gráfico 17">
            <a:extLst>
              <a:ext uri="{FF2B5EF4-FFF2-40B4-BE49-F238E27FC236}">
                <a16:creationId xmlns:a16="http://schemas.microsoft.com/office/drawing/2014/main" id="{103C258F-D9FE-495A-895B-E5982E38938D}"/>
              </a:ext>
            </a:extLst>
          </xdr:cNvPr>
          <xdr:cNvGraphicFramePr>
            <a:graphicFrameLocks/>
          </xdr:cNvGraphicFramePr>
        </xdr:nvGraphicFramePr>
        <xdr:xfrm>
          <a:off x="8744235" y="2504187"/>
          <a:ext cx="6960221" cy="28078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9" name="CuadroTexto 34">
            <a:extLst>
              <a:ext uri="{FF2B5EF4-FFF2-40B4-BE49-F238E27FC236}">
                <a16:creationId xmlns:a16="http://schemas.microsoft.com/office/drawing/2014/main" id="{2B98EF3E-40A2-492F-A866-B1E45CB07629}"/>
              </a:ext>
            </a:extLst>
          </xdr:cNvPr>
          <xdr:cNvSpPr txBox="1"/>
        </xdr:nvSpPr>
        <xdr:spPr>
          <a:xfrm>
            <a:off x="10557624" y="3926986"/>
            <a:ext cx="2406701" cy="36290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1000" b="1">
                <a:latin typeface="Arial" panose="020B0604020202020204" pitchFamily="34" charset="0"/>
                <a:cs typeface="Arial" panose="020B0604020202020204" pitchFamily="34" charset="0"/>
              </a:rPr>
              <a:t>2025*</a:t>
            </a:r>
            <a:endParaRPr lang="es-PE" sz="1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981871</xdr:colOff>
      <xdr:row>4</xdr:row>
      <xdr:rowOff>9524</xdr:rowOff>
    </xdr:from>
    <xdr:to>
      <xdr:col>10</xdr:col>
      <xdr:colOff>633813</xdr:colOff>
      <xdr:row>19</xdr:row>
      <xdr:rowOff>9524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987A67-671B-4189-B110-0297C431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7</xdr:row>
      <xdr:rowOff>28569</xdr:rowOff>
    </xdr:from>
    <xdr:to>
      <xdr:col>9</xdr:col>
      <xdr:colOff>561972</xdr:colOff>
      <xdr:row>10</xdr:row>
      <xdr:rowOff>76194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FC5DC37D-73FC-4155-9090-8D4CF8EA56C1}"/>
            </a:ext>
          </a:extLst>
        </xdr:cNvPr>
        <xdr:cNvGrpSpPr/>
      </xdr:nvGrpSpPr>
      <xdr:grpSpPr>
        <a:xfrm>
          <a:off x="7155180" y="1493514"/>
          <a:ext cx="910587" cy="592455"/>
          <a:chOff x="4940410" y="6261424"/>
          <a:chExt cx="849091" cy="466278"/>
        </a:xfrm>
      </xdr:grpSpPr>
      <xdr:sp macro="" textlink="">
        <xdr:nvSpPr>
          <xdr:cNvPr id="15" name="CuadroTexto 69">
            <a:extLst>
              <a:ext uri="{FF2B5EF4-FFF2-40B4-BE49-F238E27FC236}">
                <a16:creationId xmlns:a16="http://schemas.microsoft.com/office/drawing/2014/main" id="{55CCA679-5A11-405A-806E-B2322F98DBE7}"/>
              </a:ext>
            </a:extLst>
          </xdr:cNvPr>
          <xdr:cNvSpPr txBox="1"/>
        </xdr:nvSpPr>
        <xdr:spPr>
          <a:xfrm>
            <a:off x="4940410" y="6261424"/>
            <a:ext cx="849091" cy="339479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txBody>
          <a:bodyPr wrap="square" rtlCol="0" anchor="ctr"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800" b="1" u="sng">
                <a:solidFill>
                  <a:srgbClr val="0070C0"/>
                </a:solidFill>
              </a:rPr>
              <a:t>Var.% 25/24</a:t>
            </a:r>
          </a:p>
          <a:p>
            <a:pPr algn="ctr"/>
            <a:r>
              <a:rPr lang="es-PE" sz="800" b="1" u="none">
                <a:solidFill>
                  <a:schemeClr val="tx1"/>
                </a:solidFill>
              </a:rPr>
              <a:t>+40.7%</a:t>
            </a:r>
          </a:p>
        </xdr:txBody>
      </xdr:sp>
      <xdr:sp macro="" textlink="">
        <xdr:nvSpPr>
          <xdr:cNvPr id="16" name="Flecha abajo 18">
            <a:extLst>
              <a:ext uri="{FF2B5EF4-FFF2-40B4-BE49-F238E27FC236}">
                <a16:creationId xmlns:a16="http://schemas.microsoft.com/office/drawing/2014/main" id="{B1558855-9B3D-4121-9386-6F4BF3CCB944}"/>
              </a:ext>
            </a:extLst>
          </xdr:cNvPr>
          <xdr:cNvSpPr/>
        </xdr:nvSpPr>
        <xdr:spPr>
          <a:xfrm>
            <a:off x="5245956" y="6591402"/>
            <a:ext cx="227396" cy="136300"/>
          </a:xfrm>
          <a:prstGeom prst="down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900"/>
          </a:p>
        </xdr:txBody>
      </xdr:sp>
    </xdr:grpSp>
    <xdr:clientData/>
  </xdr:twoCellAnchor>
  <xdr:twoCellAnchor>
    <xdr:from>
      <xdr:col>1</xdr:col>
      <xdr:colOff>209550</xdr:colOff>
      <xdr:row>24</xdr:row>
      <xdr:rowOff>76200</xdr:rowOff>
    </xdr:from>
    <xdr:to>
      <xdr:col>2</xdr:col>
      <xdr:colOff>495300</xdr:colOff>
      <xdr:row>25</xdr:row>
      <xdr:rowOff>114300</xdr:rowOff>
    </xdr:to>
    <xdr:sp macro="" textlink="">
      <xdr:nvSpPr>
        <xdr:cNvPr id="9" name="CuadroTexto 120">
          <a:extLst>
            <a:ext uri="{FF2B5EF4-FFF2-40B4-BE49-F238E27FC236}">
              <a16:creationId xmlns:a16="http://schemas.microsoft.com/office/drawing/2014/main" id="{4C916272-C3C7-4236-8550-395953EE7F27}"/>
            </a:ext>
          </a:extLst>
        </xdr:cNvPr>
        <xdr:cNvSpPr txBox="1"/>
      </xdr:nvSpPr>
      <xdr:spPr>
        <a:xfrm>
          <a:off x="361950" y="4867275"/>
          <a:ext cx="1114425" cy="22860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Ucayali</a:t>
          </a:r>
        </a:p>
      </xdr:txBody>
    </xdr:sp>
    <xdr:clientData/>
  </xdr:twoCellAnchor>
  <xdr:twoCellAnchor>
    <xdr:from>
      <xdr:col>5</xdr:col>
      <xdr:colOff>19050</xdr:colOff>
      <xdr:row>24</xdr:row>
      <xdr:rowOff>57150</xdr:rowOff>
    </xdr:from>
    <xdr:to>
      <xdr:col>6</xdr:col>
      <xdr:colOff>0</xdr:colOff>
      <xdr:row>26</xdr:row>
      <xdr:rowOff>152400</xdr:rowOff>
    </xdr:to>
    <xdr:sp macro="" textlink="">
      <xdr:nvSpPr>
        <xdr:cNvPr id="18" name="CuadroTexto 120">
          <a:extLst>
            <a:ext uri="{FF2B5EF4-FFF2-40B4-BE49-F238E27FC236}">
              <a16:creationId xmlns:a16="http://schemas.microsoft.com/office/drawing/2014/main" id="{DCD72C59-7C6D-4069-A0A6-9FBA666C1CAC}"/>
            </a:ext>
          </a:extLst>
        </xdr:cNvPr>
        <xdr:cNvSpPr txBox="1"/>
      </xdr:nvSpPr>
      <xdr:spPr>
        <a:xfrm>
          <a:off x="3171825" y="4848225"/>
          <a:ext cx="1123950" cy="47625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Filete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Porciones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Trozos</a:t>
          </a:r>
        </a:p>
      </xdr:txBody>
    </xdr:sp>
    <xdr:clientData/>
  </xdr:twoCellAnchor>
  <xdr:twoCellAnchor>
    <xdr:from>
      <xdr:col>10</xdr:col>
      <xdr:colOff>66675</xdr:colOff>
      <xdr:row>24</xdr:row>
      <xdr:rowOff>47625</xdr:rowOff>
    </xdr:from>
    <xdr:to>
      <xdr:col>11</xdr:col>
      <xdr:colOff>419100</xdr:colOff>
      <xdr:row>25</xdr:row>
      <xdr:rowOff>85725</xdr:rowOff>
    </xdr:to>
    <xdr:sp macro="" textlink="">
      <xdr:nvSpPr>
        <xdr:cNvPr id="19" name="CuadroTexto 120">
          <a:extLst>
            <a:ext uri="{FF2B5EF4-FFF2-40B4-BE49-F238E27FC236}">
              <a16:creationId xmlns:a16="http://schemas.microsoft.com/office/drawing/2014/main" id="{4E2C7B1C-1B65-4D5A-975B-E02D63ACAFBB}"/>
            </a:ext>
          </a:extLst>
        </xdr:cNvPr>
        <xdr:cNvSpPr txBox="1"/>
      </xdr:nvSpPr>
      <xdr:spPr>
        <a:xfrm>
          <a:off x="7715250" y="4838700"/>
          <a:ext cx="1114425" cy="22860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No registra</a:t>
          </a:r>
        </a:p>
      </xdr:txBody>
    </xdr:sp>
    <xdr:clientData/>
  </xdr:twoCellAnchor>
  <xdr:twoCellAnchor>
    <xdr:from>
      <xdr:col>8</xdr:col>
      <xdr:colOff>611503</xdr:colOff>
      <xdr:row>8</xdr:row>
      <xdr:rowOff>104775</xdr:rowOff>
    </xdr:from>
    <xdr:to>
      <xdr:col>8</xdr:col>
      <xdr:colOff>695324</xdr:colOff>
      <xdr:row>8</xdr:row>
      <xdr:rowOff>161925</xdr:rowOff>
    </xdr:to>
    <xdr:sp macro="" textlink="">
      <xdr:nvSpPr>
        <xdr:cNvPr id="2" name="Triángulo isósceles 1">
          <a:extLst>
            <a:ext uri="{FF2B5EF4-FFF2-40B4-BE49-F238E27FC236}">
              <a16:creationId xmlns:a16="http://schemas.microsoft.com/office/drawing/2014/main" id="{5C2291D2-F46A-4381-90E4-2ED4B20599FD}"/>
            </a:ext>
          </a:extLst>
        </xdr:cNvPr>
        <xdr:cNvSpPr/>
      </xdr:nvSpPr>
      <xdr:spPr>
        <a:xfrm flipH="1">
          <a:off x="6736078" y="1800225"/>
          <a:ext cx="83821" cy="57150"/>
        </a:xfrm>
        <a:prstGeom prst="triangle">
          <a:avLst/>
        </a:prstGeom>
        <a:solidFill>
          <a:srgbClr val="00AA48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606422</xdr:colOff>
      <xdr:row>3</xdr:row>
      <xdr:rowOff>115358</xdr:rowOff>
    </xdr:from>
    <xdr:to>
      <xdr:col>14</xdr:col>
      <xdr:colOff>467914</xdr:colOff>
      <xdr:row>18</xdr:row>
      <xdr:rowOff>56091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D791706-D719-4B60-AA3E-F8C74D74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495301</xdr:colOff>
      <xdr:row>4</xdr:row>
      <xdr:rowOff>149221</xdr:rowOff>
    </xdr:from>
    <xdr:to>
      <xdr:col>13</xdr:col>
      <xdr:colOff>514351</xdr:colOff>
      <xdr:row>6</xdr:row>
      <xdr:rowOff>161926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C983FCD-F004-4600-8168-433476821591}"/>
            </a:ext>
          </a:extLst>
        </xdr:cNvPr>
        <xdr:cNvGrpSpPr/>
      </xdr:nvGrpSpPr>
      <xdr:grpSpPr>
        <a:xfrm>
          <a:off x="10020301" y="1025521"/>
          <a:ext cx="796290" cy="433710"/>
          <a:chOff x="14321791" y="1578581"/>
          <a:chExt cx="1426333" cy="447924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7B9A47C1-B0A9-448E-9B08-0B89DAE738A8}"/>
              </a:ext>
            </a:extLst>
          </xdr:cNvPr>
          <xdr:cNvGrpSpPr/>
        </xdr:nvGrpSpPr>
        <xdr:grpSpPr>
          <a:xfrm>
            <a:off x="14321791" y="1578581"/>
            <a:ext cx="1426333" cy="447924"/>
            <a:chOff x="4931710" y="6112902"/>
            <a:chExt cx="930827" cy="447924"/>
          </a:xfrm>
        </xdr:grpSpPr>
        <xdr:sp macro="" textlink="">
          <xdr:nvSpPr>
            <xdr:cNvPr id="14" name="CuadroTexto 69">
              <a:extLst>
                <a:ext uri="{FF2B5EF4-FFF2-40B4-BE49-F238E27FC236}">
                  <a16:creationId xmlns:a16="http://schemas.microsoft.com/office/drawing/2014/main" id="{6D846A7E-8326-44C0-B51D-FC0BA5C42940}"/>
                </a:ext>
              </a:extLst>
            </xdr:cNvPr>
            <xdr:cNvSpPr txBox="1"/>
          </xdr:nvSpPr>
          <xdr:spPr>
            <a:xfrm>
              <a:off x="4931710" y="6112902"/>
              <a:ext cx="930827" cy="327691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  -62.4%</a:t>
              </a:r>
            </a:p>
          </xdr:txBody>
        </xdr:sp>
        <xdr:sp macro="" textlink="">
          <xdr:nvSpPr>
            <xdr:cNvPr id="15" name="Flecha abajo 18">
              <a:extLst>
                <a:ext uri="{FF2B5EF4-FFF2-40B4-BE49-F238E27FC236}">
                  <a16:creationId xmlns:a16="http://schemas.microsoft.com/office/drawing/2014/main" id="{ADE9B7D4-47F8-4CC9-8CA9-9E170BFF074A}"/>
                </a:ext>
              </a:extLst>
            </xdr:cNvPr>
            <xdr:cNvSpPr/>
          </xdr:nvSpPr>
          <xdr:spPr>
            <a:xfrm>
              <a:off x="5291386" y="6403214"/>
              <a:ext cx="232364" cy="157612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3" name="Triángulo isósceles 12">
            <a:extLst>
              <a:ext uri="{FF2B5EF4-FFF2-40B4-BE49-F238E27FC236}">
                <a16:creationId xmlns:a16="http://schemas.microsoft.com/office/drawing/2014/main" id="{DAF0D970-7FD9-4263-88E5-AF492D073351}"/>
              </a:ext>
            </a:extLst>
          </xdr:cNvPr>
          <xdr:cNvSpPr/>
        </xdr:nvSpPr>
        <xdr:spPr>
          <a:xfrm flipH="1" flipV="1">
            <a:off x="14626868" y="1791227"/>
            <a:ext cx="144085" cy="49509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122176</xdr:colOff>
      <xdr:row>3</xdr:row>
      <xdr:rowOff>169333</xdr:rowOff>
    </xdr:from>
    <xdr:to>
      <xdr:col>17</xdr:col>
      <xdr:colOff>370416</xdr:colOff>
      <xdr:row>18</xdr:row>
      <xdr:rowOff>52916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338667</xdr:colOff>
      <xdr:row>18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589250" y="437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1</xdr:col>
      <xdr:colOff>190500</xdr:colOff>
      <xdr:row>30</xdr:row>
      <xdr:rowOff>116416</xdr:rowOff>
    </xdr:from>
    <xdr:to>
      <xdr:col>2</xdr:col>
      <xdr:colOff>214842</xdr:colOff>
      <xdr:row>31</xdr:row>
      <xdr:rowOff>154516</xdr:rowOff>
    </xdr:to>
    <xdr:sp macro="" textlink="">
      <xdr:nvSpPr>
        <xdr:cNvPr id="20" name="CuadroTexto 120">
          <a:extLst>
            <a:ext uri="{FF2B5EF4-FFF2-40B4-BE49-F238E27FC236}">
              <a16:creationId xmlns:a16="http://schemas.microsoft.com/office/drawing/2014/main" id="{566A317E-5447-46B9-9DD1-EF69127FB553}"/>
            </a:ext>
          </a:extLst>
        </xdr:cNvPr>
        <xdr:cNvSpPr txBox="1"/>
      </xdr:nvSpPr>
      <xdr:spPr>
        <a:xfrm>
          <a:off x="370417" y="7408333"/>
          <a:ext cx="1114425" cy="228600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endParaRPr lang="es-PE" sz="1000">
            <a:latin typeface="Cambria (Títulos)"/>
          </a:endParaRPr>
        </a:p>
      </xdr:txBody>
    </xdr:sp>
    <xdr:clientData/>
  </xdr:twoCellAnchor>
  <xdr:twoCellAnchor>
    <xdr:from>
      <xdr:col>6</xdr:col>
      <xdr:colOff>254000</xdr:colOff>
      <xdr:row>23</xdr:row>
      <xdr:rowOff>84667</xdr:rowOff>
    </xdr:from>
    <xdr:to>
      <xdr:col>11</xdr:col>
      <xdr:colOff>91718</xdr:colOff>
      <xdr:row>35</xdr:row>
      <xdr:rowOff>3227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D01D10-00A5-4A3E-A994-0831084E3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0.42887</cdr:x>
      <cdr:y>0.71391</cdr:y>
    </cdr:from>
    <cdr:to>
      <cdr:x>0.61231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02EDAEF-4859-443F-9F08-B6F0A06DDCB0}"/>
            </a:ext>
          </a:extLst>
        </cdr:cNvPr>
        <cdr:cNvSpPr txBox="1"/>
      </cdr:nvSpPr>
      <cdr:spPr>
        <a:xfrm xmlns:a="http://schemas.openxmlformats.org/drawingml/2006/main">
          <a:off x="2137832" y="28892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0.44798</cdr:x>
      <cdr:y>0.71391</cdr:y>
    </cdr:from>
    <cdr:to>
      <cdr:x>0.63142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93A8A57-426F-46D9-8C6E-0724889BA8D5}"/>
            </a:ext>
          </a:extLst>
        </cdr:cNvPr>
        <cdr:cNvSpPr txBox="1"/>
      </cdr:nvSpPr>
      <cdr:spPr>
        <a:xfrm xmlns:a="http://schemas.openxmlformats.org/drawingml/2006/main">
          <a:off x="2233082" y="29209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0.40882</cdr:x>
      <cdr:y>0.40747</cdr:y>
    </cdr:from>
    <cdr:to>
      <cdr:x>0.593</cdr:x>
      <cdr:y>0.64297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A83E5A3-E159-4AAE-86E3-CD5F3360C015}"/>
            </a:ext>
          </a:extLst>
        </cdr:cNvPr>
        <cdr:cNvSpPr txBox="1"/>
      </cdr:nvSpPr>
      <cdr:spPr>
        <a:xfrm xmlns:a="http://schemas.openxmlformats.org/drawingml/2006/main">
          <a:off x="1529103" y="912357"/>
          <a:ext cx="688862" cy="527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1100" b="1"/>
            <a:t>  2025*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289891</xdr:colOff>
      <xdr:row>4</xdr:row>
      <xdr:rowOff>33131</xdr:rowOff>
    </xdr:from>
    <xdr:to>
      <xdr:col>13</xdr:col>
      <xdr:colOff>415109</xdr:colOff>
      <xdr:row>14</xdr:row>
      <xdr:rowOff>162413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397565</xdr:colOff>
      <xdr:row>20</xdr:row>
      <xdr:rowOff>49696</xdr:rowOff>
    </xdr:from>
    <xdr:to>
      <xdr:col>13</xdr:col>
      <xdr:colOff>522783</xdr:colOff>
      <xdr:row>30</xdr:row>
      <xdr:rowOff>80424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41413</xdr:colOff>
      <xdr:row>40</xdr:row>
      <xdr:rowOff>33131</xdr:rowOff>
    </xdr:from>
    <xdr:to>
      <xdr:col>13</xdr:col>
      <xdr:colOff>147931</xdr:colOff>
      <xdr:row>50</xdr:row>
      <xdr:rowOff>56845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695740</xdr:colOff>
      <xdr:row>58</xdr:row>
      <xdr:rowOff>24848</xdr:rowOff>
    </xdr:from>
    <xdr:to>
      <xdr:col>13</xdr:col>
      <xdr:colOff>744587</xdr:colOff>
      <xdr:row>71</xdr:row>
      <xdr:rowOff>140805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10</xdr:col>
      <xdr:colOff>561337</xdr:colOff>
      <xdr:row>101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0.7151</cdr:x>
      <cdr:y>0.05871</cdr:y>
    </cdr:from>
    <cdr:to>
      <cdr:x>0.7151</cdr:x>
      <cdr:y>0.92042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EA7B4A0-261B-49F3-8C72-A67DD4F9ADD9}"/>
            </a:ext>
          </a:extLst>
        </cdr:cNvPr>
        <cdr:cNvCxnSpPr/>
      </cdr:nvCxnSpPr>
      <cdr:spPr>
        <a:xfrm xmlns:a="http://schemas.openxmlformats.org/drawingml/2006/main">
          <a:off x="3430037" y="125751"/>
          <a:ext cx="0" cy="18457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0.72897</cdr:x>
      <cdr:y>0.05561</cdr:y>
    </cdr:from>
    <cdr:to>
      <cdr:x>0.72897</cdr:x>
      <cdr:y>0.96256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FF21F8F8-BECD-4A1D-93DE-152C3872C58A}"/>
            </a:ext>
          </a:extLst>
        </cdr:cNvPr>
        <cdr:cNvCxnSpPr/>
      </cdr:nvCxnSpPr>
      <cdr:spPr>
        <a:xfrm xmlns:a="http://schemas.openxmlformats.org/drawingml/2006/main">
          <a:off x="3496605" y="113181"/>
          <a:ext cx="0" cy="18457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RIN\Downloads\FICHAS%20ACU&#205;COLAS%20ene-dic%202025%20(2)\FICHAS%20ACU&#205;COLAS%20ene-dic%202025\3.%20Ficha%20Recurso%20Concha%20de%20Abanico_Dic%202025.xlsx" TargetMode="External"/><Relationship Id="rId1" Type="http://schemas.openxmlformats.org/officeDocument/2006/relationships/externalLinkPath" Target="3.%20Ficha%20Recurso%20Concha%20de%20Abanico_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ECHA"/>
      <sheetName val="PRODUCCION"/>
      <sheetName val="VENTA INTERNA"/>
      <sheetName val="EXPORTACION"/>
      <sheetName val="EXPORTACIONES"/>
    </sheetNames>
    <sheetDataSet>
      <sheetData sheetId="0" refreshError="1"/>
      <sheetData sheetId="1" refreshError="1"/>
      <sheetData sheetId="2" refreshError="1"/>
      <sheetData sheetId="3">
        <row r="26">
          <cell r="E26" t="str">
            <v>España</v>
          </cell>
          <cell r="F26">
            <v>0.49598244064294333</v>
          </cell>
        </row>
        <row r="27">
          <cell r="E27" t="str">
            <v>Francia</v>
          </cell>
          <cell r="F27">
            <v>0.12993474204156993</v>
          </cell>
        </row>
        <row r="28">
          <cell r="E28" t="str">
            <v>Estados Unidos</v>
          </cell>
          <cell r="F28">
            <v>0.12791877387894401</v>
          </cell>
        </row>
        <row r="29">
          <cell r="E29" t="str">
            <v>Bélgica</v>
          </cell>
          <cell r="F29">
            <v>0.116787299031996</v>
          </cell>
        </row>
        <row r="30">
          <cell r="E30" t="str">
            <v>Otros</v>
          </cell>
          <cell r="F30">
            <v>0.12937674440454672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showGridLines="0" tabSelected="1" topLeftCell="A7" zoomScaleNormal="100" workbookViewId="0">
      <selection activeCell="E49" sqref="E49"/>
    </sheetView>
  </sheetViews>
  <sheetFormatPr baseColWidth="10" defaultColWidth="11.44140625" defaultRowHeight="14.4" x14ac:dyDescent="0.3"/>
  <cols>
    <col min="1" max="1" width="3.5546875" style="75" customWidth="1"/>
    <col min="2" max="2" width="17" style="75" customWidth="1"/>
    <col min="3" max="3" width="14.33203125" style="75" customWidth="1"/>
    <col min="4" max="4" width="15.88671875" style="75" customWidth="1"/>
    <col min="5" max="5" width="17.44140625" style="75" bestFit="1" customWidth="1"/>
    <col min="6" max="6" width="10.88671875" style="75" bestFit="1" customWidth="1"/>
    <col min="7" max="7" width="6.88671875" style="75" customWidth="1"/>
    <col min="8" max="8" width="8.5546875" style="75" customWidth="1"/>
    <col min="9" max="12" width="11.44140625" style="75" customWidth="1"/>
    <col min="13" max="16" width="11.44140625" style="75"/>
    <col min="17" max="17" width="13.5546875" style="75" customWidth="1"/>
    <col min="18" max="18" width="12.6640625" style="75" customWidth="1"/>
    <col min="19" max="16384" width="11.44140625" style="75"/>
  </cols>
  <sheetData>
    <row r="1" spans="1:15" s="56" customFormat="1" ht="31.5" customHeight="1" x14ac:dyDescent="0.3">
      <c r="B1" s="147" t="s">
        <v>65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3" spans="1:15" ht="18" x14ac:dyDescent="0.3">
      <c r="A3" s="76"/>
      <c r="B3" s="77" t="s">
        <v>66</v>
      </c>
      <c r="D3" s="78"/>
    </row>
    <row r="4" spans="1:15" x14ac:dyDescent="0.3">
      <c r="D4" s="78"/>
    </row>
    <row r="5" spans="1:15" x14ac:dyDescent="0.3">
      <c r="D5" s="78"/>
    </row>
    <row r="6" spans="1:15" ht="18.75" customHeight="1" x14ac:dyDescent="0.3">
      <c r="B6" s="101" t="s">
        <v>0</v>
      </c>
      <c r="C6" s="101" t="s">
        <v>1</v>
      </c>
      <c r="D6" s="102"/>
      <c r="E6" s="14" t="s">
        <v>58</v>
      </c>
    </row>
    <row r="7" spans="1:15" ht="18.75" customHeight="1" x14ac:dyDescent="0.3">
      <c r="B7" s="6">
        <v>2013</v>
      </c>
      <c r="C7" s="103">
        <v>94.434999999999988</v>
      </c>
      <c r="D7" s="104">
        <f t="shared" ref="D7:D14" si="0">C7</f>
        <v>94.434999999999988</v>
      </c>
      <c r="E7" s="101"/>
    </row>
    <row r="8" spans="1:15" ht="18.75" customHeight="1" x14ac:dyDescent="0.3">
      <c r="B8" s="6">
        <v>2014</v>
      </c>
      <c r="C8" s="105">
        <v>54.638949999999994</v>
      </c>
      <c r="D8" s="104">
        <f t="shared" si="0"/>
        <v>54.638949999999994</v>
      </c>
      <c r="E8" s="106"/>
    </row>
    <row r="9" spans="1:15" x14ac:dyDescent="0.3">
      <c r="B9" s="6">
        <v>2015</v>
      </c>
      <c r="C9" s="105">
        <v>135.13414520340768</v>
      </c>
      <c r="D9" s="104">
        <f t="shared" si="0"/>
        <v>135.13414520340768</v>
      </c>
      <c r="E9" s="106"/>
      <c r="F9" s="72"/>
      <c r="G9" s="73"/>
    </row>
    <row r="10" spans="1:15" x14ac:dyDescent="0.3">
      <c r="B10" s="6">
        <v>2016</v>
      </c>
      <c r="C10" s="105">
        <v>142.22411</v>
      </c>
      <c r="D10" s="104">
        <f t="shared" si="0"/>
        <v>142.22411</v>
      </c>
      <c r="E10" s="106"/>
      <c r="F10" s="72"/>
      <c r="G10" s="73"/>
    </row>
    <row r="11" spans="1:15" ht="13.5" customHeight="1" x14ac:dyDescent="0.3">
      <c r="B11" s="6">
        <v>2017</v>
      </c>
      <c r="C11" s="105">
        <v>217.6208</v>
      </c>
      <c r="D11" s="104">
        <f t="shared" si="0"/>
        <v>217.6208</v>
      </c>
      <c r="E11" s="106"/>
      <c r="F11" s="72"/>
      <c r="G11" s="73"/>
    </row>
    <row r="12" spans="1:15" x14ac:dyDescent="0.3">
      <c r="B12" s="6">
        <v>2018</v>
      </c>
      <c r="C12" s="105">
        <v>294.74091999999996</v>
      </c>
      <c r="D12" s="104">
        <f t="shared" si="0"/>
        <v>294.74091999999996</v>
      </c>
      <c r="E12" s="106"/>
      <c r="F12" s="72"/>
      <c r="G12" s="73"/>
    </row>
    <row r="13" spans="1:15" x14ac:dyDescent="0.3">
      <c r="B13" s="6">
        <v>2019</v>
      </c>
      <c r="C13" s="105">
        <v>85.870679999999965</v>
      </c>
      <c r="D13" s="104">
        <f t="shared" si="0"/>
        <v>85.870679999999965</v>
      </c>
      <c r="E13" s="171">
        <f>+IFERROR(D13/D12-1,"-")</f>
        <v>-0.70865708093738733</v>
      </c>
      <c r="F13" s="72"/>
      <c r="G13" s="73"/>
      <c r="I13" s="80"/>
      <c r="N13" s="74"/>
      <c r="O13" s="73"/>
    </row>
    <row r="14" spans="1:15" x14ac:dyDescent="0.3">
      <c r="B14" s="6">
        <v>2020</v>
      </c>
      <c r="C14" s="108">
        <v>99.323689999999999</v>
      </c>
      <c r="D14" s="104">
        <f t="shared" si="0"/>
        <v>99.323689999999999</v>
      </c>
      <c r="E14" s="171">
        <f t="shared" ref="E14:E19" si="1">+IFERROR(D14/D13-1,"-")</f>
        <v>0.15666593067622192</v>
      </c>
      <c r="F14" s="72"/>
      <c r="G14" s="73"/>
      <c r="N14" s="74"/>
      <c r="O14" s="73"/>
    </row>
    <row r="15" spans="1:15" ht="16.95" customHeight="1" x14ac:dyDescent="0.3">
      <c r="B15" s="6">
        <v>2021</v>
      </c>
      <c r="C15" s="109">
        <v>81.358036666666663</v>
      </c>
      <c r="D15" s="110">
        <f t="shared" ref="D15:D19" si="2">C15</f>
        <v>81.358036666666663</v>
      </c>
      <c r="E15" s="171">
        <f t="shared" si="1"/>
        <v>-0.18087984179135241</v>
      </c>
      <c r="F15" s="72"/>
      <c r="G15" s="73"/>
      <c r="N15" s="74"/>
      <c r="O15" s="73"/>
    </row>
    <row r="16" spans="1:15" ht="16.95" customHeight="1" x14ac:dyDescent="0.3">
      <c r="B16" s="6">
        <v>2022</v>
      </c>
      <c r="C16" s="109">
        <v>84.74194</v>
      </c>
      <c r="D16" s="104">
        <f t="shared" si="2"/>
        <v>84.74194</v>
      </c>
      <c r="E16" s="171">
        <f t="shared" si="1"/>
        <v>4.1592735911236245E-2</v>
      </c>
      <c r="F16" s="72"/>
      <c r="G16" s="73"/>
      <c r="N16" s="74"/>
      <c r="O16" s="73"/>
    </row>
    <row r="17" spans="2:15" x14ac:dyDescent="0.3">
      <c r="B17" s="6">
        <v>2023</v>
      </c>
      <c r="C17" s="111">
        <v>151.22616400000001</v>
      </c>
      <c r="D17" s="104">
        <f t="shared" si="2"/>
        <v>151.22616400000001</v>
      </c>
      <c r="E17" s="171">
        <f t="shared" si="1"/>
        <v>0.78454923264678644</v>
      </c>
      <c r="F17" s="72"/>
      <c r="G17" s="73"/>
      <c r="N17" s="74"/>
      <c r="O17" s="73"/>
    </row>
    <row r="18" spans="2:15" x14ac:dyDescent="0.3">
      <c r="B18" s="6">
        <v>2024</v>
      </c>
      <c r="C18" s="111">
        <v>273.96214000000003</v>
      </c>
      <c r="D18" s="104">
        <f t="shared" si="2"/>
        <v>273.96214000000003</v>
      </c>
      <c r="E18" s="171">
        <f t="shared" si="1"/>
        <v>0.81160543092265436</v>
      </c>
      <c r="F18" s="72"/>
      <c r="G18" s="73"/>
      <c r="N18" s="74"/>
      <c r="O18" s="73"/>
    </row>
    <row r="19" spans="2:15" x14ac:dyDescent="0.3">
      <c r="B19" s="182" t="s">
        <v>74</v>
      </c>
      <c r="C19" s="183">
        <v>103.96117035473365</v>
      </c>
      <c r="D19" s="110">
        <f t="shared" si="2"/>
        <v>103.96117035473365</v>
      </c>
      <c r="E19" s="184">
        <f>+IFERROR(D19/D18-1,"-")</f>
        <v>-0.62052723651985775</v>
      </c>
    </row>
    <row r="20" spans="2:15" x14ac:dyDescent="0.3">
      <c r="B20" s="185"/>
      <c r="C20" s="186"/>
      <c r="D20" s="188"/>
      <c r="E20" s="187"/>
    </row>
    <row r="25" spans="2:15" ht="18" x14ac:dyDescent="0.3">
      <c r="B25" s="204" t="s">
        <v>3</v>
      </c>
      <c r="C25" s="204"/>
      <c r="D25" s="204"/>
      <c r="E25" s="82"/>
    </row>
    <row r="26" spans="2:15" x14ac:dyDescent="0.3">
      <c r="C26" s="71" t="s">
        <v>75</v>
      </c>
      <c r="D26" s="78"/>
      <c r="E26" s="82"/>
      <c r="F26" s="83"/>
      <c r="G26" s="83"/>
      <c r="H26" s="83"/>
      <c r="I26" s="83"/>
      <c r="J26" s="83"/>
      <c r="K26" s="83"/>
      <c r="L26" s="83"/>
      <c r="M26" s="83"/>
      <c r="N26" s="83"/>
    </row>
    <row r="27" spans="2:15" x14ac:dyDescent="0.3">
      <c r="B27" s="156" t="s">
        <v>61</v>
      </c>
      <c r="C27" s="149" t="s">
        <v>1</v>
      </c>
      <c r="D27" s="149" t="s">
        <v>4</v>
      </c>
      <c r="F27" s="83"/>
      <c r="G27" s="83"/>
      <c r="H27" s="83"/>
      <c r="I27" s="83"/>
      <c r="J27" s="83"/>
      <c r="K27" s="83"/>
      <c r="L27" s="83"/>
      <c r="M27" s="83"/>
      <c r="N27" s="83"/>
    </row>
    <row r="28" spans="2:15" x14ac:dyDescent="0.3">
      <c r="B28" s="157" t="s">
        <v>5</v>
      </c>
      <c r="C28" s="180">
        <v>18.872733550614829</v>
      </c>
      <c r="D28" s="150">
        <f>C28/$C$30</f>
        <v>0.18153637061046704</v>
      </c>
      <c r="F28" s="83"/>
      <c r="G28" s="83"/>
      <c r="H28" s="83"/>
      <c r="I28" s="83"/>
      <c r="J28" s="83"/>
      <c r="K28" s="83"/>
      <c r="L28" s="83"/>
      <c r="M28" s="83"/>
      <c r="N28" s="83"/>
    </row>
    <row r="29" spans="2:15" x14ac:dyDescent="0.3">
      <c r="B29" s="157" t="s">
        <v>6</v>
      </c>
      <c r="C29" s="180">
        <v>85.088436804118828</v>
      </c>
      <c r="D29" s="150">
        <f>C29/$C$30</f>
        <v>0.81846362938953299</v>
      </c>
      <c r="F29" s="83"/>
      <c r="G29" s="83"/>
      <c r="H29" s="83"/>
      <c r="I29" s="83"/>
      <c r="J29" s="83"/>
      <c r="K29" s="83"/>
      <c r="L29" s="83"/>
      <c r="M29" s="83"/>
      <c r="N29" s="83"/>
    </row>
    <row r="30" spans="2:15" x14ac:dyDescent="0.3">
      <c r="B30" s="158" t="s">
        <v>7</v>
      </c>
      <c r="C30" s="181">
        <f>SUM(C28:C29)</f>
        <v>103.96117035473365</v>
      </c>
      <c r="D30" s="151">
        <f>C30/C30</f>
        <v>1</v>
      </c>
      <c r="F30" s="83"/>
      <c r="G30" s="83"/>
      <c r="H30" s="83"/>
      <c r="I30" s="83"/>
      <c r="J30" s="83"/>
      <c r="K30" s="83"/>
      <c r="L30" s="83"/>
      <c r="M30" s="83"/>
      <c r="N30" s="83"/>
    </row>
    <row r="31" spans="2:15" x14ac:dyDescent="0.3">
      <c r="C31" s="84"/>
      <c r="D31" s="78"/>
      <c r="F31" s="83"/>
      <c r="G31" s="83"/>
      <c r="H31" s="83"/>
      <c r="I31" s="83"/>
      <c r="J31" s="83"/>
      <c r="K31" s="83"/>
      <c r="L31" s="83"/>
      <c r="M31" s="83"/>
      <c r="N31" s="83"/>
    </row>
    <row r="32" spans="2:15" x14ac:dyDescent="0.3">
      <c r="C32" s="85"/>
      <c r="D32" s="78"/>
    </row>
    <row r="33" spans="2:9" x14ac:dyDescent="0.3">
      <c r="B33" s="86"/>
      <c r="C33" s="87"/>
      <c r="D33" s="78"/>
    </row>
    <row r="34" spans="2:9" x14ac:dyDescent="0.3">
      <c r="B34" s="205" t="s">
        <v>50</v>
      </c>
      <c r="C34" s="205"/>
      <c r="D34" s="205"/>
      <c r="E34" s="78"/>
      <c r="F34" s="78"/>
    </row>
    <row r="35" spans="2:9" x14ac:dyDescent="0.3">
      <c r="B35" s="154"/>
      <c r="C35" s="155" t="s">
        <v>51</v>
      </c>
      <c r="D35" s="78"/>
      <c r="E35" s="78"/>
      <c r="F35" s="78"/>
    </row>
    <row r="36" spans="2:9" ht="27.6" x14ac:dyDescent="0.3">
      <c r="B36" s="88" t="s">
        <v>8</v>
      </c>
      <c r="C36" s="148" t="s">
        <v>1</v>
      </c>
      <c r="D36" s="149" t="s">
        <v>52</v>
      </c>
      <c r="F36" s="164" t="s">
        <v>63</v>
      </c>
      <c r="G36" s="164" t="s">
        <v>56</v>
      </c>
    </row>
    <row r="37" spans="2:9" x14ac:dyDescent="0.3">
      <c r="B37" s="153" t="s">
        <v>67</v>
      </c>
      <c r="C37" s="178">
        <v>100.37917035473366</v>
      </c>
      <c r="D37" s="107">
        <f>+C37/$C$42</f>
        <v>0.96554482805669084</v>
      </c>
      <c r="F37" s="165" t="str">
        <f>+PROPER(B37)</f>
        <v>Ucayali</v>
      </c>
      <c r="G37" s="170">
        <f>+D37</f>
        <v>0.96554482805669084</v>
      </c>
    </row>
    <row r="38" spans="2:9" x14ac:dyDescent="0.3">
      <c r="B38" s="153" t="s">
        <v>60</v>
      </c>
      <c r="C38" s="178">
        <v>2.0369999999999999</v>
      </c>
      <c r="D38" s="107">
        <f>+C38/$C$42</f>
        <v>1.9593854061563564E-2</v>
      </c>
      <c r="F38" s="165" t="str">
        <f t="shared" ref="F38:F40" si="3">+PROPER(B38)</f>
        <v>Amazonas</v>
      </c>
      <c r="G38" s="170">
        <f t="shared" ref="G38:G40" si="4">+D38</f>
        <v>1.9593854061563564E-2</v>
      </c>
    </row>
    <row r="39" spans="2:9" x14ac:dyDescent="0.3">
      <c r="B39" s="153" t="s">
        <v>77</v>
      </c>
      <c r="C39" s="178">
        <v>1.099</v>
      </c>
      <c r="D39" s="107">
        <f>+C39/$C$42</f>
        <v>1.0571254596788589E-2</v>
      </c>
      <c r="F39" s="165" t="str">
        <f t="shared" si="3"/>
        <v>Huánuco</v>
      </c>
      <c r="G39" s="170">
        <f t="shared" si="4"/>
        <v>1.0571254596788589E-2</v>
      </c>
    </row>
    <row r="40" spans="2:9" x14ac:dyDescent="0.3">
      <c r="B40" s="153" t="s">
        <v>78</v>
      </c>
      <c r="C40" s="178">
        <v>0.38600000000000001</v>
      </c>
      <c r="D40" s="107">
        <f>+C40/$C$42</f>
        <v>3.7129247264425804E-3</v>
      </c>
      <c r="F40" s="165" t="str">
        <f t="shared" si="3"/>
        <v>San Martín</v>
      </c>
      <c r="G40" s="170">
        <f t="shared" si="4"/>
        <v>3.7129247264425804E-3</v>
      </c>
    </row>
    <row r="41" spans="2:9" x14ac:dyDescent="0.3">
      <c r="B41" s="153" t="s">
        <v>76</v>
      </c>
      <c r="C41" s="178">
        <v>0.06</v>
      </c>
      <c r="D41" s="107">
        <f>+C41/$C$42</f>
        <v>5.771385585143907E-4</v>
      </c>
      <c r="F41" s="166" t="s">
        <v>17</v>
      </c>
      <c r="G41" s="169">
        <f>100%-SUM(G37:G40)</f>
        <v>5.7713855851448947E-4</v>
      </c>
    </row>
    <row r="42" spans="2:9" x14ac:dyDescent="0.3">
      <c r="B42" s="88" t="s">
        <v>7</v>
      </c>
      <c r="C42" s="179">
        <f>SUM(C37:C41)</f>
        <v>103.96117035473367</v>
      </c>
      <c r="D42" s="152">
        <f>SUM(D37:D41)</f>
        <v>0.99999999999999989</v>
      </c>
      <c r="F42" s="167" t="s">
        <v>64</v>
      </c>
      <c r="G42" s="168">
        <f>SUM(G37:G41)</f>
        <v>1</v>
      </c>
    </row>
    <row r="46" spans="2:9" ht="18" x14ac:dyDescent="0.3">
      <c r="B46" s="175" t="s">
        <v>72</v>
      </c>
      <c r="C46" s="120"/>
      <c r="D46" s="120"/>
    </row>
    <row r="47" spans="2:9" ht="18" x14ac:dyDescent="0.3">
      <c r="E47" s="219"/>
      <c r="F47" s="219"/>
      <c r="G47" s="219"/>
      <c r="H47" s="219"/>
      <c r="I47" s="219"/>
    </row>
    <row r="48" spans="2:9" ht="27.6" x14ac:dyDescent="0.3">
      <c r="B48" s="46" t="s">
        <v>69</v>
      </c>
      <c r="C48" s="176">
        <v>105323.97728089758</v>
      </c>
      <c r="D48" s="74"/>
    </row>
    <row r="49" spans="2:6" x14ac:dyDescent="0.3">
      <c r="E49" s="211"/>
      <c r="F49" s="212"/>
    </row>
    <row r="50" spans="2:6" x14ac:dyDescent="0.3">
      <c r="B50" s="153" t="s">
        <v>70</v>
      </c>
      <c r="C50" s="210">
        <f>+$C$19/C48</f>
        <v>9.8706081026042765E-4</v>
      </c>
      <c r="E50" s="211"/>
      <c r="F50" s="211"/>
    </row>
    <row r="51" spans="2:6" x14ac:dyDescent="0.3">
      <c r="E51" s="213"/>
      <c r="F51" s="214"/>
    </row>
    <row r="52" spans="2:6" x14ac:dyDescent="0.3">
      <c r="E52" s="215"/>
      <c r="F52" s="216"/>
    </row>
    <row r="53" spans="2:6" x14ac:dyDescent="0.3">
      <c r="B53" s="177" t="s">
        <v>71</v>
      </c>
      <c r="C53" s="116"/>
      <c r="D53" s="116"/>
      <c r="E53" s="215"/>
      <c r="F53" s="216"/>
    </row>
    <row r="54" spans="2:6" s="116" customFormat="1" ht="13.8" x14ac:dyDescent="0.3">
      <c r="E54" s="215"/>
      <c r="F54" s="216"/>
    </row>
    <row r="55" spans="2:6" s="116" customFormat="1" ht="13.8" x14ac:dyDescent="0.3">
      <c r="E55" s="215"/>
      <c r="F55" s="216"/>
    </row>
    <row r="56" spans="2:6" s="116" customFormat="1" ht="13.8" x14ac:dyDescent="0.3">
      <c r="E56" s="215"/>
      <c r="F56" s="216"/>
    </row>
    <row r="57" spans="2:6" s="116" customFormat="1" ht="13.8" x14ac:dyDescent="0.3">
      <c r="E57" s="213"/>
      <c r="F57" s="217"/>
    </row>
    <row r="58" spans="2:6" s="116" customFormat="1" ht="13.8" x14ac:dyDescent="0.3">
      <c r="E58" s="211"/>
      <c r="F58" s="211"/>
    </row>
    <row r="59" spans="2:6" s="116" customFormat="1" ht="13.8" x14ac:dyDescent="0.3">
      <c r="E59" s="211"/>
      <c r="F59" s="218"/>
    </row>
    <row r="60" spans="2:6" s="116" customFormat="1" ht="13.8" x14ac:dyDescent="0.3">
      <c r="E60" s="211"/>
      <c r="F60" s="211"/>
    </row>
    <row r="61" spans="2:6" s="116" customFormat="1" ht="13.8" x14ac:dyDescent="0.3"/>
    <row r="62" spans="2:6" s="116" customFormat="1" ht="13.8" x14ac:dyDescent="0.3"/>
    <row r="63" spans="2:6" s="116" customFormat="1" ht="13.8" x14ac:dyDescent="0.3"/>
    <row r="64" spans="2:6" s="116" customFormat="1" ht="13.8" x14ac:dyDescent="0.3"/>
    <row r="65" spans="2:4" s="116" customFormat="1" ht="13.8" x14ac:dyDescent="0.3"/>
    <row r="66" spans="2:4" s="116" customFormat="1" x14ac:dyDescent="0.3">
      <c r="B66" s="75"/>
      <c r="C66" s="75"/>
      <c r="D66" s="75"/>
    </row>
  </sheetData>
  <mergeCells count="2">
    <mergeCell ref="B25:D25"/>
    <mergeCell ref="B34:D3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63"/>
  <sheetViews>
    <sheetView showGridLines="0" topLeftCell="A4" zoomScaleNormal="100" workbookViewId="0">
      <selection activeCell="B16" sqref="B16:D17"/>
    </sheetView>
  </sheetViews>
  <sheetFormatPr baseColWidth="10" defaultColWidth="11.44140625" defaultRowHeight="14.4" x14ac:dyDescent="0.3"/>
  <cols>
    <col min="1" max="1" width="2.33203125" style="75" customWidth="1"/>
    <col min="2" max="2" width="12.44140625" style="75" customWidth="1"/>
    <col min="3" max="3" width="9.5546875" style="75" customWidth="1"/>
    <col min="4" max="4" width="13.44140625" style="78" customWidth="1"/>
    <col min="5" max="5" width="15.6640625" style="75" customWidth="1"/>
    <col min="6" max="6" width="17.109375" style="75" customWidth="1"/>
    <col min="7" max="7" width="16" style="75" customWidth="1"/>
    <col min="8" max="12" width="11.44140625" style="75"/>
    <col min="13" max="13" width="13.33203125" style="75" customWidth="1"/>
    <col min="14" max="16384" width="11.44140625" style="75"/>
  </cols>
  <sheetData>
    <row r="2" spans="2:4" ht="21" x14ac:dyDescent="0.3">
      <c r="B2" s="89" t="s">
        <v>73</v>
      </c>
      <c r="D2" s="99"/>
    </row>
    <row r="4" spans="2:4" ht="18.75" customHeight="1" x14ac:dyDescent="0.3">
      <c r="B4" s="112" t="s">
        <v>0</v>
      </c>
      <c r="C4" s="112" t="s">
        <v>1</v>
      </c>
      <c r="D4" s="14" t="s">
        <v>58</v>
      </c>
    </row>
    <row r="5" spans="2:4" ht="18.75" customHeight="1" x14ac:dyDescent="0.3">
      <c r="B5" s="112">
        <v>2013</v>
      </c>
      <c r="C5" s="113">
        <v>14.0467</v>
      </c>
      <c r="D5" s="112"/>
    </row>
    <row r="6" spans="2:4" x14ac:dyDescent="0.3">
      <c r="B6" s="6">
        <v>2014</v>
      </c>
      <c r="C6" s="113">
        <v>11.116789999999998</v>
      </c>
      <c r="D6" s="114"/>
    </row>
    <row r="7" spans="2:4" x14ac:dyDescent="0.3">
      <c r="B7" s="6">
        <v>2015</v>
      </c>
      <c r="C7" s="113">
        <v>40.2395</v>
      </c>
      <c r="D7" s="114"/>
    </row>
    <row r="8" spans="2:4" x14ac:dyDescent="0.3">
      <c r="B8" s="6">
        <v>2016</v>
      </c>
      <c r="C8" s="113">
        <v>39.140830000000008</v>
      </c>
      <c r="D8" s="114"/>
    </row>
    <row r="9" spans="2:4" x14ac:dyDescent="0.3">
      <c r="B9" s="6">
        <v>2017</v>
      </c>
      <c r="C9" s="113">
        <v>51.964380000000006</v>
      </c>
      <c r="D9" s="114"/>
    </row>
    <row r="10" spans="2:4" x14ac:dyDescent="0.3">
      <c r="B10" s="6">
        <v>2018</v>
      </c>
      <c r="C10" s="113">
        <v>60.161699999999996</v>
      </c>
      <c r="D10" s="114"/>
    </row>
    <row r="11" spans="2:4" x14ac:dyDescent="0.3">
      <c r="B11" s="6">
        <v>2019</v>
      </c>
      <c r="C11" s="113">
        <v>1.9640599999999999</v>
      </c>
      <c r="D11" s="171">
        <f>+IFERROR(C11/C10-1,"-")</f>
        <v>-0.96735364858373352</v>
      </c>
    </row>
    <row r="12" spans="2:4" x14ac:dyDescent="0.3">
      <c r="B12" s="6">
        <v>2020</v>
      </c>
      <c r="C12" s="113">
        <v>20.187000000000001</v>
      </c>
      <c r="D12" s="171">
        <f t="shared" ref="D12:D17" si="0">+IFERROR(C12/C11-1,"-")</f>
        <v>9.2781992403490747</v>
      </c>
    </row>
    <row r="13" spans="2:4" x14ac:dyDescent="0.3">
      <c r="B13" s="66">
        <v>2021</v>
      </c>
      <c r="C13" s="115">
        <v>11.473999999999998</v>
      </c>
      <c r="D13" s="171">
        <f t="shared" si="0"/>
        <v>-0.43161440531034834</v>
      </c>
    </row>
    <row r="14" spans="2:4" x14ac:dyDescent="0.3">
      <c r="B14" s="6">
        <v>2022</v>
      </c>
      <c r="C14" s="111">
        <v>0</v>
      </c>
      <c r="D14" s="171">
        <f t="shared" si="0"/>
        <v>-1</v>
      </c>
    </row>
    <row r="15" spans="2:4" x14ac:dyDescent="0.3">
      <c r="B15" s="6">
        <v>2023</v>
      </c>
      <c r="C15" s="111">
        <v>0</v>
      </c>
      <c r="D15" s="171" t="str">
        <f t="shared" si="0"/>
        <v>-</v>
      </c>
    </row>
    <row r="16" spans="2:4" x14ac:dyDescent="0.3">
      <c r="B16" s="6">
        <f>+COSECHA!B18</f>
        <v>2024</v>
      </c>
      <c r="C16" s="111">
        <v>6.8521999999999998</v>
      </c>
      <c r="D16" s="171" t="str">
        <f t="shared" si="0"/>
        <v>-</v>
      </c>
    </row>
    <row r="17" spans="2:15" x14ac:dyDescent="0.3">
      <c r="B17" s="189" t="str">
        <f>+COSECHA!B19</f>
        <v>2025*</v>
      </c>
      <c r="C17" s="190">
        <v>9.64</v>
      </c>
      <c r="D17" s="171">
        <f>+IFERROR(C17/C16-1,"-")</f>
        <v>0.40684743586001582</v>
      </c>
    </row>
    <row r="18" spans="2:15" x14ac:dyDescent="0.3">
      <c r="B18" s="191"/>
      <c r="C18" s="192"/>
      <c r="D18" s="187"/>
    </row>
    <row r="19" spans="2:15" x14ac:dyDescent="0.3">
      <c r="C19" s="71"/>
    </row>
    <row r="20" spans="2:15" x14ac:dyDescent="0.3">
      <c r="B20" s="91"/>
      <c r="C20" s="74"/>
      <c r="D20" s="159"/>
    </row>
    <row r="21" spans="2:15" x14ac:dyDescent="0.3">
      <c r="B21" s="91"/>
      <c r="C21" s="74"/>
      <c r="D21" s="159"/>
    </row>
    <row r="22" spans="2:15" ht="18" x14ac:dyDescent="0.3">
      <c r="B22" s="120" t="s">
        <v>57</v>
      </c>
      <c r="C22" s="121"/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spans="2:15" x14ac:dyDescent="0.3">
      <c r="B23" s="91"/>
      <c r="C23" s="92"/>
      <c r="D23" s="93"/>
    </row>
    <row r="24" spans="2:15" x14ac:dyDescent="0.3">
      <c r="B24" s="162" t="s">
        <v>53</v>
      </c>
      <c r="C24" s="116"/>
      <c r="D24" s="116"/>
      <c r="E24" s="116"/>
      <c r="F24" s="162" t="s">
        <v>54</v>
      </c>
      <c r="G24" s="116"/>
      <c r="J24" s="116"/>
      <c r="K24" s="162" t="s">
        <v>55</v>
      </c>
      <c r="L24" s="116"/>
      <c r="M24" s="101">
        <f>+COUNTIF(K26:K33,"*")</f>
        <v>0</v>
      </c>
    </row>
    <row r="25" spans="2:15" x14ac:dyDescent="0.3">
      <c r="D25" s="75"/>
      <c r="E25" s="116"/>
      <c r="F25" s="117"/>
      <c r="G25" s="117"/>
      <c r="H25" s="117"/>
      <c r="K25" s="117"/>
      <c r="L25" s="117"/>
      <c r="M25" s="117"/>
    </row>
    <row r="26" spans="2:15" x14ac:dyDescent="0.3">
      <c r="B26" s="91"/>
      <c r="C26" s="91"/>
      <c r="D26" s="91"/>
      <c r="E26" s="95"/>
      <c r="F26" s="117"/>
      <c r="G26" s="117"/>
      <c r="H26" s="117"/>
      <c r="K26" s="117"/>
      <c r="L26" s="117"/>
      <c r="M26" s="117"/>
    </row>
    <row r="27" spans="2:15" x14ac:dyDescent="0.3">
      <c r="B27" s="91"/>
      <c r="C27" s="91"/>
      <c r="D27" s="91"/>
      <c r="E27" s="96"/>
      <c r="F27" s="117"/>
      <c r="G27" s="117"/>
      <c r="H27" s="117"/>
      <c r="K27" s="117"/>
      <c r="L27" s="117"/>
      <c r="M27" s="117"/>
    </row>
    <row r="28" spans="2:15" x14ac:dyDescent="0.3">
      <c r="B28" s="91"/>
      <c r="C28" s="91"/>
      <c r="D28" s="91"/>
      <c r="E28" s="96"/>
      <c r="F28" s="117"/>
      <c r="G28" s="117"/>
      <c r="H28" s="117"/>
      <c r="K28" s="117"/>
      <c r="L28" s="117"/>
      <c r="M28" s="117"/>
    </row>
    <row r="29" spans="2:15" x14ac:dyDescent="0.3">
      <c r="B29" s="91"/>
      <c r="C29" s="91"/>
      <c r="D29" s="91"/>
      <c r="E29" s="96"/>
      <c r="F29" s="117"/>
      <c r="G29" s="117"/>
      <c r="H29" s="117"/>
      <c r="K29" s="117"/>
      <c r="L29" s="117"/>
      <c r="M29" s="117"/>
    </row>
    <row r="30" spans="2:15" x14ac:dyDescent="0.3">
      <c r="B30" s="91"/>
      <c r="C30" s="91"/>
      <c r="D30" s="91"/>
      <c r="E30" s="96"/>
      <c r="F30" s="117"/>
      <c r="G30" s="117"/>
      <c r="H30" s="117"/>
      <c r="K30" s="117"/>
      <c r="L30" s="117"/>
      <c r="M30" s="117"/>
    </row>
    <row r="31" spans="2:15" x14ac:dyDescent="0.3">
      <c r="B31" s="91"/>
      <c r="C31" s="91"/>
      <c r="D31" s="91"/>
      <c r="E31" s="96"/>
      <c r="F31" s="117"/>
      <c r="G31" s="117"/>
      <c r="H31" s="117"/>
      <c r="K31" s="117"/>
      <c r="L31" s="117"/>
      <c r="M31" s="117"/>
    </row>
    <row r="32" spans="2:15" x14ac:dyDescent="0.3">
      <c r="B32" s="91"/>
      <c r="C32" s="74"/>
      <c r="D32" s="160"/>
      <c r="E32" s="96"/>
      <c r="F32" s="117"/>
      <c r="G32" s="117"/>
      <c r="H32" s="117"/>
      <c r="K32" s="117"/>
      <c r="L32" s="117"/>
      <c r="M32" s="117"/>
    </row>
    <row r="33" spans="1:13" x14ac:dyDescent="0.3">
      <c r="B33" s="91"/>
      <c r="C33" s="74"/>
      <c r="D33" s="160"/>
      <c r="E33" s="96"/>
      <c r="F33" s="117"/>
      <c r="G33" s="117"/>
      <c r="H33" s="117"/>
      <c r="K33" s="117"/>
      <c r="L33" s="117"/>
      <c r="M33" s="117"/>
    </row>
    <row r="34" spans="1:13" x14ac:dyDescent="0.3">
      <c r="B34" s="91"/>
      <c r="C34" s="74"/>
      <c r="D34" s="160"/>
      <c r="E34" s="96"/>
      <c r="F34" s="117"/>
      <c r="G34" s="117"/>
      <c r="H34" s="117"/>
      <c r="K34" s="117"/>
      <c r="L34" s="74"/>
      <c r="M34" s="124"/>
    </row>
    <row r="35" spans="1:13" x14ac:dyDescent="0.3">
      <c r="B35" s="91"/>
      <c r="C35" s="74"/>
      <c r="D35" s="160"/>
      <c r="E35" s="96"/>
      <c r="F35" s="117"/>
      <c r="G35" s="117"/>
      <c r="H35" s="117"/>
      <c r="K35" s="117"/>
      <c r="L35" s="74"/>
      <c r="M35" s="124"/>
    </row>
    <row r="36" spans="1:13" x14ac:dyDescent="0.3">
      <c r="B36" s="91"/>
      <c r="C36" s="74"/>
      <c r="D36" s="160"/>
      <c r="E36" s="96"/>
      <c r="F36" s="117"/>
      <c r="G36" s="117"/>
      <c r="H36" s="117"/>
      <c r="K36" s="117"/>
      <c r="L36" s="74"/>
      <c r="M36" s="124"/>
    </row>
    <row r="37" spans="1:13" x14ac:dyDescent="0.3">
      <c r="B37" s="119"/>
      <c r="C37" s="119"/>
      <c r="D37" s="119"/>
      <c r="E37" s="96"/>
      <c r="F37" s="117"/>
      <c r="G37" s="117"/>
      <c r="H37" s="117"/>
      <c r="K37" s="117"/>
      <c r="L37" s="74"/>
      <c r="M37" s="124"/>
    </row>
    <row r="38" spans="1:13" x14ac:dyDescent="0.3">
      <c r="B38" s="119"/>
      <c r="C38" s="119"/>
      <c r="D38" s="119"/>
      <c r="E38" s="96"/>
      <c r="F38" s="117"/>
      <c r="G38" s="117"/>
      <c r="H38" s="117"/>
      <c r="K38" s="117"/>
      <c r="L38" s="74"/>
      <c r="M38" s="124"/>
    </row>
    <row r="39" spans="1:13" x14ac:dyDescent="0.3">
      <c r="B39" s="119"/>
      <c r="C39" s="119"/>
      <c r="D39" s="119"/>
      <c r="E39" s="96"/>
      <c r="F39" s="117"/>
      <c r="G39" s="119"/>
      <c r="H39" s="118"/>
      <c r="K39" s="117"/>
      <c r="L39" s="74"/>
      <c r="M39" s="124"/>
    </row>
    <row r="40" spans="1:13" x14ac:dyDescent="0.3">
      <c r="B40" s="119"/>
      <c r="C40" s="119"/>
      <c r="D40" s="119"/>
      <c r="E40" s="96"/>
      <c r="F40" s="117"/>
      <c r="G40" s="119"/>
      <c r="H40" s="118"/>
      <c r="K40" s="117"/>
      <c r="L40" s="74"/>
      <c r="M40" s="124"/>
    </row>
    <row r="41" spans="1:13" x14ac:dyDescent="0.3">
      <c r="B41" s="119"/>
      <c r="C41" s="119"/>
      <c r="D41" s="119"/>
      <c r="E41" s="96"/>
      <c r="F41" s="117"/>
      <c r="G41" s="119"/>
      <c r="H41" s="118"/>
    </row>
    <row r="42" spans="1:13" x14ac:dyDescent="0.3">
      <c r="B42" s="119"/>
      <c r="C42" s="119"/>
      <c r="D42" s="119"/>
      <c r="E42" s="96"/>
      <c r="F42" s="117"/>
      <c r="G42" s="119"/>
      <c r="H42" s="118"/>
    </row>
    <row r="43" spans="1:13" x14ac:dyDescent="0.3">
      <c r="B43" s="119"/>
      <c r="C43" s="119"/>
      <c r="D43" s="119"/>
      <c r="E43" s="96"/>
      <c r="F43" s="117"/>
      <c r="G43" s="119"/>
      <c r="H43" s="118"/>
    </row>
    <row r="44" spans="1:13" x14ac:dyDescent="0.3">
      <c r="B44" s="119"/>
      <c r="C44" s="119"/>
      <c r="D44" s="119"/>
      <c r="E44" s="96"/>
      <c r="F44" s="117"/>
      <c r="G44" s="119"/>
      <c r="H44" s="118"/>
    </row>
    <row r="45" spans="1:13" x14ac:dyDescent="0.3">
      <c r="B45" s="119"/>
      <c r="C45" s="119"/>
      <c r="D45" s="119"/>
      <c r="E45" s="96"/>
      <c r="F45" s="117"/>
      <c r="G45" s="119"/>
      <c r="H45" s="118"/>
    </row>
    <row r="46" spans="1:13" x14ac:dyDescent="0.3">
      <c r="B46" s="119"/>
      <c r="C46" s="119"/>
      <c r="D46" s="119"/>
      <c r="E46" s="96"/>
      <c r="F46" s="117"/>
      <c r="G46" s="119"/>
      <c r="H46" s="118"/>
    </row>
    <row r="47" spans="1:13" x14ac:dyDescent="0.3">
      <c r="B47" s="119"/>
      <c r="C47" s="119"/>
      <c r="D47" s="119"/>
      <c r="E47" s="96"/>
      <c r="F47" s="119"/>
      <c r="G47" s="119"/>
      <c r="H47" s="119"/>
      <c r="I47" s="119"/>
    </row>
    <row r="48" spans="1:13" x14ac:dyDescent="0.3">
      <c r="A48" s="83"/>
      <c r="B48" s="119"/>
      <c r="C48" s="119"/>
      <c r="D48" s="119"/>
      <c r="E48" s="96"/>
      <c r="F48" s="119"/>
      <c r="G48" s="119"/>
      <c r="H48" s="119"/>
      <c r="I48" s="119"/>
    </row>
    <row r="49" spans="1:13" x14ac:dyDescent="0.3">
      <c r="A49" s="83"/>
      <c r="B49" s="119"/>
      <c r="C49" s="119"/>
      <c r="D49" s="119"/>
      <c r="E49" s="96"/>
      <c r="F49" s="119"/>
      <c r="G49" s="119"/>
      <c r="H49" s="119"/>
      <c r="I49" s="74"/>
      <c r="J49" s="74"/>
      <c r="K49" s="74"/>
      <c r="L49" s="74"/>
      <c r="M49" s="74"/>
    </row>
    <row r="50" spans="1:13" x14ac:dyDescent="0.3">
      <c r="A50" s="83"/>
      <c r="B50" s="119"/>
      <c r="C50" s="119"/>
      <c r="D50" s="119"/>
      <c r="E50" s="96"/>
      <c r="F50" s="119"/>
      <c r="G50" s="119"/>
      <c r="H50" s="119"/>
      <c r="I50" s="74"/>
      <c r="J50" s="74"/>
      <c r="K50" s="74"/>
      <c r="L50" s="74"/>
      <c r="M50" s="74"/>
    </row>
    <row r="51" spans="1:13" x14ac:dyDescent="0.3">
      <c r="A51" s="83"/>
      <c r="B51" s="119"/>
      <c r="C51" s="119"/>
      <c r="D51" s="119"/>
      <c r="E51" s="96"/>
      <c r="F51" s="119"/>
      <c r="G51" s="119"/>
      <c r="H51" s="119"/>
      <c r="I51" s="74"/>
      <c r="J51" s="74"/>
      <c r="K51" s="74"/>
      <c r="L51" s="74"/>
      <c r="M51" s="74"/>
    </row>
    <row r="52" spans="1:13" x14ac:dyDescent="0.3">
      <c r="A52" s="83"/>
      <c r="B52" s="83"/>
      <c r="C52" s="83"/>
      <c r="D52" s="100"/>
      <c r="E52" s="96"/>
      <c r="F52" s="119"/>
      <c r="G52" s="119"/>
      <c r="H52" s="119"/>
      <c r="I52" s="74"/>
      <c r="J52" s="74"/>
      <c r="K52" s="74"/>
      <c r="L52" s="74"/>
      <c r="M52" s="74"/>
    </row>
    <row r="53" spans="1:13" x14ac:dyDescent="0.3">
      <c r="C53" s="83"/>
      <c r="D53" s="100"/>
      <c r="E53" s="97"/>
      <c r="F53" s="119"/>
      <c r="G53" s="119"/>
      <c r="H53" s="119"/>
      <c r="I53" s="74"/>
      <c r="J53" s="74"/>
      <c r="K53" s="74"/>
      <c r="L53" s="74"/>
      <c r="M53" s="74"/>
    </row>
    <row r="54" spans="1:13" x14ac:dyDescent="0.3">
      <c r="C54" s="74"/>
      <c r="D54" s="74"/>
      <c r="E54" s="161"/>
      <c r="F54" s="83"/>
      <c r="G54" s="83"/>
      <c r="H54" s="83"/>
    </row>
    <row r="55" spans="1:13" x14ac:dyDescent="0.3">
      <c r="C55" s="74"/>
      <c r="D55" s="74"/>
      <c r="E55" s="161"/>
      <c r="F55" s="83"/>
      <c r="G55" s="83"/>
      <c r="H55" s="83"/>
    </row>
    <row r="56" spans="1:13" x14ac:dyDescent="0.3">
      <c r="C56" s="74"/>
      <c r="D56" s="74"/>
      <c r="E56" s="161"/>
      <c r="F56" s="83"/>
      <c r="G56" s="83"/>
      <c r="H56" s="83"/>
    </row>
    <row r="57" spans="1:13" x14ac:dyDescent="0.3">
      <c r="C57" s="74"/>
      <c r="D57" s="74"/>
      <c r="E57" s="161"/>
      <c r="F57" s="83"/>
      <c r="G57" s="83"/>
      <c r="H57" s="83"/>
    </row>
    <row r="58" spans="1:13" x14ac:dyDescent="0.3">
      <c r="C58" s="74"/>
      <c r="D58" s="74"/>
      <c r="E58" s="161"/>
      <c r="F58" s="83"/>
      <c r="G58" s="83"/>
      <c r="H58" s="83"/>
    </row>
    <row r="59" spans="1:13" x14ac:dyDescent="0.3">
      <c r="C59" s="74"/>
      <c r="D59" s="74"/>
      <c r="E59" s="161"/>
      <c r="F59" s="83"/>
      <c r="G59" s="83"/>
      <c r="H59" s="83"/>
    </row>
    <row r="60" spans="1:13" x14ac:dyDescent="0.3">
      <c r="C60" s="74"/>
      <c r="D60" s="74"/>
      <c r="E60" s="161"/>
      <c r="F60" s="83"/>
      <c r="G60" s="83"/>
      <c r="H60" s="83"/>
    </row>
    <row r="61" spans="1:13" x14ac:dyDescent="0.3">
      <c r="C61" s="74"/>
      <c r="D61" s="74"/>
      <c r="E61" s="161"/>
    </row>
    <row r="62" spans="1:13" x14ac:dyDescent="0.3">
      <c r="C62" s="74"/>
      <c r="D62" s="74"/>
      <c r="E62" s="161"/>
    </row>
    <row r="63" spans="1:13" x14ac:dyDescent="0.3">
      <c r="C63" s="74"/>
      <c r="D63" s="74"/>
      <c r="E63" s="161"/>
    </row>
  </sheetData>
  <sortState xmlns:xlrd2="http://schemas.microsoft.com/office/spreadsheetml/2017/richdata2" ref="B24:C29">
    <sortCondition ref="C24:C2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25"/>
  <sheetViews>
    <sheetView showGridLines="0" topLeftCell="A7" zoomScaleNormal="100" workbookViewId="0">
      <selection activeCell="B16" sqref="B16:D18"/>
    </sheetView>
  </sheetViews>
  <sheetFormatPr baseColWidth="10" defaultColWidth="11.44140625" defaultRowHeight="14.4" x14ac:dyDescent="0.3"/>
  <cols>
    <col min="1" max="1" width="4.6640625" style="75" customWidth="1"/>
    <col min="2" max="2" width="16.6640625" style="75" customWidth="1"/>
    <col min="3" max="3" width="11.44140625" style="75"/>
    <col min="4" max="4" width="15" style="75" customWidth="1"/>
    <col min="5" max="16384" width="11.44140625" style="75"/>
  </cols>
  <sheetData>
    <row r="1" spans="2:6" ht="18" customHeight="1" x14ac:dyDescent="0.3"/>
    <row r="2" spans="2:6" ht="18" x14ac:dyDescent="0.3">
      <c r="B2" s="129" t="s">
        <v>12</v>
      </c>
    </row>
    <row r="4" spans="2:6" ht="18.75" customHeight="1" x14ac:dyDescent="0.3">
      <c r="B4" s="14" t="s">
        <v>0</v>
      </c>
      <c r="C4" s="21" t="s">
        <v>1</v>
      </c>
      <c r="D4" s="14" t="s">
        <v>58</v>
      </c>
    </row>
    <row r="5" spans="2:6" ht="18.75" customHeight="1" x14ac:dyDescent="0.3">
      <c r="B5" s="65">
        <v>2013</v>
      </c>
      <c r="C5" s="98">
        <v>87.111314999999991</v>
      </c>
      <c r="D5" s="14"/>
      <c r="F5" s="163"/>
    </row>
    <row r="6" spans="2:6" x14ac:dyDescent="0.3">
      <c r="B6" s="20">
        <v>2014</v>
      </c>
      <c r="C6" s="98">
        <v>60.235910000000004</v>
      </c>
      <c r="D6" s="79"/>
      <c r="F6" s="163"/>
    </row>
    <row r="7" spans="2:6" x14ac:dyDescent="0.3">
      <c r="B7" s="20">
        <v>2015</v>
      </c>
      <c r="C7" s="98">
        <v>45.336440000000003</v>
      </c>
      <c r="D7" s="79"/>
      <c r="F7" s="163"/>
    </row>
    <row r="8" spans="2:6" x14ac:dyDescent="0.3">
      <c r="B8" s="20">
        <v>2016</v>
      </c>
      <c r="C8" s="98">
        <v>58.152480000000011</v>
      </c>
      <c r="D8" s="79"/>
      <c r="F8" s="163"/>
    </row>
    <row r="9" spans="2:6" x14ac:dyDescent="0.3">
      <c r="B9" s="20">
        <v>2017</v>
      </c>
      <c r="C9" s="98">
        <v>79.886525000000006</v>
      </c>
      <c r="D9" s="79"/>
      <c r="F9" s="163"/>
    </row>
    <row r="10" spans="2:6" x14ac:dyDescent="0.3">
      <c r="B10" s="20">
        <v>2018</v>
      </c>
      <c r="C10" s="98">
        <v>128.92708999999999</v>
      </c>
      <c r="D10" s="79"/>
      <c r="F10" s="163"/>
    </row>
    <row r="11" spans="2:6" x14ac:dyDescent="0.3">
      <c r="B11" s="20">
        <v>2019</v>
      </c>
      <c r="C11" s="98">
        <v>85.840119999999999</v>
      </c>
      <c r="D11" s="171">
        <f>+IFERROR(C11/C10-1,"-")</f>
        <v>-0.33419640511548032</v>
      </c>
      <c r="F11" s="163"/>
    </row>
    <row r="12" spans="2:6" ht="15.75" customHeight="1" x14ac:dyDescent="0.3">
      <c r="B12" s="20">
        <v>2020</v>
      </c>
      <c r="C12" s="127">
        <v>46.528770000000016</v>
      </c>
      <c r="D12" s="171">
        <f t="shared" ref="D12:D17" si="0">+IFERROR(C12/C11-1,"-")</f>
        <v>-0.45796010070815352</v>
      </c>
      <c r="F12" s="163"/>
    </row>
    <row r="13" spans="2:6" x14ac:dyDescent="0.3">
      <c r="B13" s="6">
        <v>2021</v>
      </c>
      <c r="C13" s="128">
        <v>53.763285000000003</v>
      </c>
      <c r="D13" s="171">
        <f t="shared" si="0"/>
        <v>0.15548476781139886</v>
      </c>
      <c r="F13" s="163"/>
    </row>
    <row r="14" spans="2:6" x14ac:dyDescent="0.3">
      <c r="B14" s="14">
        <v>2022</v>
      </c>
      <c r="C14" s="81">
        <v>86.539820000000049</v>
      </c>
      <c r="D14" s="171">
        <f t="shared" si="0"/>
        <v>0.60964531836177871</v>
      </c>
      <c r="F14" s="163"/>
    </row>
    <row r="15" spans="2:6" x14ac:dyDescent="0.3">
      <c r="B15" s="14">
        <v>2023</v>
      </c>
      <c r="C15" s="81">
        <v>151.783264</v>
      </c>
      <c r="D15" s="171">
        <f t="shared" si="0"/>
        <v>0.75391240702834739</v>
      </c>
      <c r="F15" s="163"/>
    </row>
    <row r="16" spans="2:6" x14ac:dyDescent="0.3">
      <c r="B16" s="125">
        <f>+PRODUCCION!$B$16</f>
        <v>2024</v>
      </c>
      <c r="C16" s="81">
        <v>261.49974800000001</v>
      </c>
      <c r="D16" s="171">
        <f t="shared" si="0"/>
        <v>0.72284968124021898</v>
      </c>
      <c r="F16" s="163"/>
    </row>
    <row r="17" spans="2:6" x14ac:dyDescent="0.3">
      <c r="B17" s="193" t="str">
        <f>+PRODUCCION!B17</f>
        <v>2025*</v>
      </c>
      <c r="C17" s="194">
        <v>98.205762479149655</v>
      </c>
      <c r="D17" s="171">
        <f>+IFERROR(C17/C16-1,"-")</f>
        <v>-0.624451789226391</v>
      </c>
      <c r="E17" s="74"/>
      <c r="F17" s="163"/>
    </row>
    <row r="18" spans="2:6" x14ac:dyDescent="0.3">
      <c r="B18" s="196"/>
      <c r="C18" s="197"/>
      <c r="D18" s="198"/>
      <c r="E18" s="74"/>
      <c r="F18" s="130"/>
    </row>
    <row r="23" spans="2:6" x14ac:dyDescent="0.3">
      <c r="D23" s="90"/>
    </row>
    <row r="24" spans="2:6" x14ac:dyDescent="0.3">
      <c r="D24" s="90"/>
    </row>
    <row r="25" spans="2:6" x14ac:dyDescent="0.3">
      <c r="D25" s="90"/>
    </row>
  </sheetData>
  <sortState xmlns:xlrd2="http://schemas.microsoft.com/office/spreadsheetml/2017/richdata2" ref="B25:C25">
    <sortCondition ref="C25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8"/>
  <sheetViews>
    <sheetView showGridLines="0" topLeftCell="A16" zoomScale="90" zoomScaleNormal="90" workbookViewId="0">
      <selection activeCell="G22" sqref="G22:K23"/>
    </sheetView>
  </sheetViews>
  <sheetFormatPr baseColWidth="10" defaultColWidth="11.44140625" defaultRowHeight="14.4" x14ac:dyDescent="0.3"/>
  <cols>
    <col min="1" max="1" width="2.6640625" style="75" customWidth="1"/>
    <col min="2" max="2" width="16.33203125" style="75" customWidth="1"/>
    <col min="3" max="3" width="12" style="75" bestFit="1" customWidth="1"/>
    <col min="4" max="4" width="10.33203125" style="75" customWidth="1"/>
    <col min="5" max="5" width="14.109375" style="75" bestFit="1" customWidth="1"/>
    <col min="6" max="6" width="10.44140625" style="75" bestFit="1" customWidth="1"/>
    <col min="7" max="7" width="12.5546875" style="75" bestFit="1" customWidth="1"/>
    <col min="8" max="8" width="11.109375" style="75" bestFit="1" customWidth="1"/>
    <col min="9" max="15" width="11.44140625" style="75"/>
    <col min="16" max="16" width="15.44140625" style="75" customWidth="1"/>
    <col min="17" max="17" width="17.33203125" style="75" customWidth="1"/>
    <col min="18" max="16384" width="11.44140625" style="75"/>
  </cols>
  <sheetData>
    <row r="1" spans="1:20" ht="17.25" customHeight="1" x14ac:dyDescent="0.3"/>
    <row r="2" spans="1:20" ht="18" x14ac:dyDescent="0.3">
      <c r="B2" s="129" t="s">
        <v>10</v>
      </c>
    </row>
    <row r="3" spans="1:20" ht="15.6" x14ac:dyDescent="0.3">
      <c r="A3" s="76"/>
      <c r="G3" s="208" t="s">
        <v>58</v>
      </c>
      <c r="H3" s="209"/>
      <c r="L3" s="126"/>
    </row>
    <row r="4" spans="1:20" ht="26.25" customHeight="1" x14ac:dyDescent="0.3">
      <c r="A4" s="76"/>
      <c r="B4" s="69" t="s">
        <v>0</v>
      </c>
      <c r="C4" s="69" t="s">
        <v>13</v>
      </c>
      <c r="D4" s="69" t="s">
        <v>14</v>
      </c>
      <c r="E4" s="70" t="s">
        <v>68</v>
      </c>
      <c r="F4" s="69" t="s">
        <v>15</v>
      </c>
      <c r="G4" s="69" t="s">
        <v>19</v>
      </c>
      <c r="H4" s="69" t="s">
        <v>59</v>
      </c>
    </row>
    <row r="5" spans="1:20" x14ac:dyDescent="0.3">
      <c r="B5" s="6">
        <v>2013</v>
      </c>
      <c r="C5" s="202">
        <v>1752178.0499999998</v>
      </c>
      <c r="D5" s="202">
        <v>118.46722</v>
      </c>
      <c r="E5" s="131">
        <f>C5/POWER(10,3)</f>
        <v>1752.1780499999998</v>
      </c>
      <c r="F5" s="203">
        <f>+D5</f>
        <v>118.46722</v>
      </c>
      <c r="G5" s="133"/>
      <c r="H5" s="134"/>
      <c r="N5" s="126"/>
      <c r="O5" s="126"/>
      <c r="P5" s="126"/>
      <c r="Q5" s="135"/>
    </row>
    <row r="6" spans="1:20" ht="14.25" customHeight="1" x14ac:dyDescent="0.3">
      <c r="B6" s="6">
        <v>2014</v>
      </c>
      <c r="C6" s="202">
        <v>106266.24000000001</v>
      </c>
      <c r="D6" s="202">
        <v>6.8993880000000001</v>
      </c>
      <c r="E6" s="131">
        <f t="shared" ref="E6:E17" si="0">C6/POWER(10,3)</f>
        <v>106.26624000000001</v>
      </c>
      <c r="F6" s="203">
        <f t="shared" ref="F6:F17" si="1">+D6</f>
        <v>6.8993880000000001</v>
      </c>
      <c r="G6" s="174">
        <f>+IFERROR(E6/E5-1,"-")</f>
        <v>-0.93935191688995301</v>
      </c>
      <c r="H6" s="174">
        <f>+IFERROR(F6/F5-1,"-")</f>
        <v>-0.94176120618007242</v>
      </c>
      <c r="K6" s="136"/>
      <c r="L6" s="137"/>
      <c r="M6" s="138"/>
      <c r="N6" s="67"/>
      <c r="O6" s="138"/>
      <c r="P6" s="68"/>
      <c r="Q6" s="137"/>
    </row>
    <row r="7" spans="1:20" x14ac:dyDescent="0.3">
      <c r="B7" s="6">
        <v>2015</v>
      </c>
      <c r="C7" s="202">
        <v>457768.64999999997</v>
      </c>
      <c r="D7" s="202">
        <v>40.22</v>
      </c>
      <c r="E7" s="131">
        <f t="shared" si="0"/>
        <v>457.76864999999998</v>
      </c>
      <c r="F7" s="203">
        <f t="shared" si="1"/>
        <v>40.22</v>
      </c>
      <c r="G7" s="174">
        <f t="shared" ref="G7:G16" si="2">+IFERROR(E7/E6-1,"-")</f>
        <v>3.3077523962455047</v>
      </c>
      <c r="H7" s="174">
        <f t="shared" ref="H7:H15" si="3">+IFERROR(F7/F6-1,"-")</f>
        <v>4.8295025587776772</v>
      </c>
      <c r="K7" s="139"/>
      <c r="Q7" s="135"/>
      <c r="T7" s="140"/>
    </row>
    <row r="8" spans="1:20" ht="15" customHeight="1" x14ac:dyDescent="0.3">
      <c r="B8" s="6">
        <v>2016</v>
      </c>
      <c r="C8" s="202">
        <v>447439.75</v>
      </c>
      <c r="D8" s="202">
        <v>38.994080000000004</v>
      </c>
      <c r="E8" s="131">
        <f t="shared" si="0"/>
        <v>447.43975</v>
      </c>
      <c r="F8" s="203">
        <f t="shared" si="1"/>
        <v>38.994080000000004</v>
      </c>
      <c r="G8" s="174">
        <f t="shared" si="2"/>
        <v>-2.2563580970431207E-2</v>
      </c>
      <c r="H8" s="174">
        <f t="shared" si="3"/>
        <v>-3.0480358030830268E-2</v>
      </c>
      <c r="L8" s="126"/>
      <c r="M8" s="71"/>
      <c r="N8" s="71"/>
      <c r="O8" s="141"/>
      <c r="P8" s="78"/>
    </row>
    <row r="9" spans="1:20" ht="15" customHeight="1" x14ac:dyDescent="0.3">
      <c r="B9" s="6">
        <v>2017</v>
      </c>
      <c r="C9" s="202">
        <v>567993.38</v>
      </c>
      <c r="D9" s="202">
        <v>51</v>
      </c>
      <c r="E9" s="131">
        <f t="shared" si="0"/>
        <v>567.99338</v>
      </c>
      <c r="F9" s="203">
        <f t="shared" si="1"/>
        <v>51</v>
      </c>
      <c r="G9" s="174">
        <f t="shared" si="2"/>
        <v>0.26942986178586059</v>
      </c>
      <c r="H9" s="174">
        <f t="shared" si="3"/>
        <v>0.30789083881450718</v>
      </c>
      <c r="L9" s="139"/>
      <c r="M9" s="139"/>
      <c r="N9" s="139"/>
      <c r="O9" s="139"/>
    </row>
    <row r="10" spans="1:20" x14ac:dyDescent="0.3">
      <c r="B10" s="6">
        <v>2018</v>
      </c>
      <c r="C10" s="202">
        <v>522735.85</v>
      </c>
      <c r="D10" s="202">
        <v>52.356999999999999</v>
      </c>
      <c r="E10" s="131">
        <f t="shared" si="0"/>
        <v>522.73585000000003</v>
      </c>
      <c r="F10" s="203">
        <f t="shared" si="1"/>
        <v>52.356999999999999</v>
      </c>
      <c r="G10" s="174">
        <f t="shared" si="2"/>
        <v>-7.9679678661043529E-2</v>
      </c>
      <c r="H10" s="174">
        <f t="shared" si="3"/>
        <v>2.660784313725495E-2</v>
      </c>
    </row>
    <row r="11" spans="1:20" x14ac:dyDescent="0.3">
      <c r="B11" s="6">
        <v>2019</v>
      </c>
      <c r="C11" s="202">
        <v>24281.34</v>
      </c>
      <c r="D11" s="202">
        <v>1.7323979999999999</v>
      </c>
      <c r="E11" s="131">
        <f t="shared" si="0"/>
        <v>24.28134</v>
      </c>
      <c r="F11" s="203">
        <f t="shared" si="1"/>
        <v>1.7323979999999999</v>
      </c>
      <c r="G11" s="174">
        <f t="shared" si="2"/>
        <v>-0.95354950306163233</v>
      </c>
      <c r="H11" s="174">
        <f t="shared" si="3"/>
        <v>-0.96691181694902306</v>
      </c>
    </row>
    <row r="12" spans="1:20" x14ac:dyDescent="0.3">
      <c r="B12" s="6">
        <v>2020</v>
      </c>
      <c r="C12" s="202">
        <v>1.37</v>
      </c>
      <c r="D12" s="202">
        <v>3.3149999999999998E-3</v>
      </c>
      <c r="E12" s="173">
        <f t="shared" si="0"/>
        <v>1.3700000000000001E-3</v>
      </c>
      <c r="F12" s="203">
        <f t="shared" si="1"/>
        <v>3.3149999999999998E-3</v>
      </c>
      <c r="G12" s="174">
        <f t="shared" si="2"/>
        <v>-0.99994357807270928</v>
      </c>
      <c r="H12" s="174">
        <f t="shared" si="3"/>
        <v>-0.99808646742838536</v>
      </c>
    </row>
    <row r="13" spans="1:20" x14ac:dyDescent="0.3">
      <c r="B13" s="6">
        <v>2021</v>
      </c>
      <c r="C13" s="202">
        <v>67302.297000000006</v>
      </c>
      <c r="D13" s="202">
        <v>19.844572000000003</v>
      </c>
      <c r="E13" s="131">
        <f t="shared" si="0"/>
        <v>67.30229700000001</v>
      </c>
      <c r="F13" s="203">
        <f t="shared" si="1"/>
        <v>19.844572000000003</v>
      </c>
      <c r="G13" s="174">
        <f>+IFERROR(E13/E12-1,"-")</f>
        <v>49124.764233576643</v>
      </c>
      <c r="H13" s="174">
        <f t="shared" ref="H13:H17" si="4">+IFERROR(F13/F12-1,"-")</f>
        <v>5985.2962292609363</v>
      </c>
    </row>
    <row r="14" spans="1:20" x14ac:dyDescent="0.3">
      <c r="B14" s="6">
        <v>2022</v>
      </c>
      <c r="C14" s="222">
        <v>320.40000099999997</v>
      </c>
      <c r="D14" s="222">
        <v>7.2703998800000003E-2</v>
      </c>
      <c r="E14" s="223">
        <f t="shared" si="0"/>
        <v>0.32040000099999999</v>
      </c>
      <c r="F14" s="224">
        <f t="shared" si="1"/>
        <v>7.2703998800000003E-2</v>
      </c>
      <c r="G14" s="174">
        <f t="shared" ref="G13:G17" si="5">+IFERROR(E14/E13-1,"-")</f>
        <v>-0.99523938980864202</v>
      </c>
      <c r="H14" s="174">
        <f t="shared" si="4"/>
        <v>-0.99633632820098106</v>
      </c>
    </row>
    <row r="15" spans="1:20" x14ac:dyDescent="0.3">
      <c r="B15" s="6">
        <v>2023</v>
      </c>
      <c r="C15" s="222">
        <v>0</v>
      </c>
      <c r="D15" s="225">
        <v>0</v>
      </c>
      <c r="E15" s="223">
        <f t="shared" si="0"/>
        <v>0</v>
      </c>
      <c r="F15" s="224">
        <f t="shared" si="1"/>
        <v>0</v>
      </c>
      <c r="G15" s="174">
        <f t="shared" si="5"/>
        <v>-1</v>
      </c>
      <c r="H15" s="174">
        <f t="shared" si="4"/>
        <v>-1</v>
      </c>
    </row>
    <row r="16" spans="1:20" x14ac:dyDescent="0.3">
      <c r="B16" s="6">
        <f>+'VENTA INTERNA'!B16</f>
        <v>2024</v>
      </c>
      <c r="C16" s="222">
        <v>0</v>
      </c>
      <c r="D16" s="225">
        <v>0</v>
      </c>
      <c r="E16" s="223">
        <f t="shared" si="0"/>
        <v>0</v>
      </c>
      <c r="F16" s="224">
        <f t="shared" si="1"/>
        <v>0</v>
      </c>
      <c r="G16" s="174" t="str">
        <f t="shared" si="5"/>
        <v>-</v>
      </c>
      <c r="H16" s="174" t="str">
        <f t="shared" si="4"/>
        <v>-</v>
      </c>
    </row>
    <row r="17" spans="1:15" x14ac:dyDescent="0.3">
      <c r="B17" s="6" t="str">
        <f>+'VENTA INTERNA'!B17</f>
        <v>2025*</v>
      </c>
      <c r="C17" s="222">
        <v>3606.5</v>
      </c>
      <c r="D17" s="221">
        <v>0.2062480001</v>
      </c>
      <c r="E17" s="220">
        <f t="shared" si="0"/>
        <v>3.6065</v>
      </c>
      <c r="F17" s="224">
        <f t="shared" si="1"/>
        <v>0.2062480001</v>
      </c>
      <c r="G17" s="174" t="str">
        <f t="shared" si="5"/>
        <v>-</v>
      </c>
      <c r="H17" s="174" t="str">
        <f t="shared" si="4"/>
        <v>-</v>
      </c>
    </row>
    <row r="18" spans="1:15" ht="15.6" x14ac:dyDescent="0.3">
      <c r="A18" s="76"/>
      <c r="B18" s="25"/>
      <c r="C18" s="195"/>
      <c r="D18" s="199"/>
      <c r="E18" s="200"/>
      <c r="F18" s="200"/>
      <c r="G18" s="201"/>
      <c r="H18" s="201"/>
    </row>
    <row r="19" spans="1:15" x14ac:dyDescent="0.3">
      <c r="B19" s="94"/>
      <c r="C19" s="85"/>
      <c r="D19" s="78"/>
      <c r="O19" s="75" t="s">
        <v>11</v>
      </c>
    </row>
    <row r="20" spans="1:15" x14ac:dyDescent="0.3">
      <c r="B20" s="94"/>
      <c r="C20" s="85"/>
      <c r="D20" s="78"/>
    </row>
    <row r="21" spans="1:15" x14ac:dyDescent="0.3">
      <c r="B21" s="94"/>
      <c r="C21" s="85"/>
      <c r="D21" s="78"/>
    </row>
    <row r="22" spans="1:15" ht="15" customHeight="1" x14ac:dyDescent="0.3">
      <c r="B22" s="39" t="s">
        <v>62</v>
      </c>
      <c r="D22" s="78"/>
      <c r="E22" s="71"/>
      <c r="G22" s="206"/>
      <c r="H22" s="206"/>
      <c r="I22" s="206"/>
      <c r="J22" s="206"/>
      <c r="K22" s="206"/>
    </row>
    <row r="23" spans="1:15" ht="15" customHeight="1" x14ac:dyDescent="0.3">
      <c r="B23" s="207">
        <v>2025</v>
      </c>
      <c r="C23" s="207"/>
      <c r="D23" s="207"/>
      <c r="E23" s="132"/>
      <c r="F23" s="142"/>
      <c r="G23" s="206"/>
      <c r="H23" s="206"/>
      <c r="I23" s="206"/>
      <c r="J23" s="206"/>
      <c r="K23" s="206"/>
    </row>
    <row r="24" spans="1:15" x14ac:dyDescent="0.3">
      <c r="B24" s="84"/>
      <c r="C24" s="90"/>
      <c r="D24" s="143"/>
      <c r="E24" s="132"/>
    </row>
    <row r="25" spans="1:15" x14ac:dyDescent="0.3">
      <c r="B25" s="146" t="s">
        <v>16</v>
      </c>
      <c r="C25" s="226">
        <f>+SUM(C26:C27)</f>
        <v>0.2062480001</v>
      </c>
      <c r="D25" s="144"/>
      <c r="E25" s="146" t="s">
        <v>16</v>
      </c>
      <c r="F25" s="146" t="s">
        <v>56</v>
      </c>
    </row>
    <row r="26" spans="1:15" x14ac:dyDescent="0.3">
      <c r="B26" s="75" t="s">
        <v>79</v>
      </c>
      <c r="C26" s="163">
        <v>0.1532480001</v>
      </c>
      <c r="D26" s="144"/>
      <c r="E26" s="75" t="str">
        <f>+B26</f>
        <v>EE. UU.</v>
      </c>
      <c r="F26" s="137">
        <f>SUM(C26/$C$25)</f>
        <v>0.74302781130336892</v>
      </c>
    </row>
    <row r="27" spans="1:15" x14ac:dyDescent="0.3">
      <c r="B27" s="75" t="s">
        <v>80</v>
      </c>
      <c r="C27" s="163">
        <v>5.2999999999999999E-2</v>
      </c>
      <c r="D27" s="90"/>
      <c r="E27" s="75" t="str">
        <f>+B27</f>
        <v>Japón</v>
      </c>
      <c r="F27" s="137">
        <f>SUM(C27/$C$25)</f>
        <v>0.25697218869663113</v>
      </c>
    </row>
    <row r="31" spans="1:15" x14ac:dyDescent="0.3">
      <c r="B31" s="117"/>
      <c r="C31" s="117"/>
    </row>
    <row r="32" spans="1:15" x14ac:dyDescent="0.3">
      <c r="B32" s="117"/>
      <c r="C32" s="117"/>
    </row>
    <row r="33" spans="1:10" x14ac:dyDescent="0.3">
      <c r="B33" s="117"/>
      <c r="C33" s="74"/>
      <c r="D33" s="78"/>
    </row>
    <row r="34" spans="1:10" x14ac:dyDescent="0.3">
      <c r="B34" s="117"/>
      <c r="C34" s="74"/>
      <c r="D34" s="78"/>
    </row>
    <row r="35" spans="1:10" x14ac:dyDescent="0.3">
      <c r="B35" s="117"/>
      <c r="C35" s="74"/>
      <c r="D35" s="78"/>
    </row>
    <row r="39" spans="1:10" x14ac:dyDescent="0.3">
      <c r="B39" s="117"/>
      <c r="C39" s="117"/>
    </row>
    <row r="40" spans="1:10" x14ac:dyDescent="0.3">
      <c r="B40" s="117"/>
      <c r="C40" s="74"/>
    </row>
    <row r="41" spans="1:10" x14ac:dyDescent="0.3">
      <c r="A41" s="117"/>
      <c r="B41" s="117"/>
      <c r="C41" s="117"/>
      <c r="D41" s="117"/>
    </row>
    <row r="42" spans="1:10" x14ac:dyDescent="0.3">
      <c r="A42" s="117"/>
      <c r="B42" s="117"/>
      <c r="C42" s="117"/>
      <c r="D42" s="117"/>
    </row>
    <row r="43" spans="1:10" x14ac:dyDescent="0.3">
      <c r="B43" s="90"/>
      <c r="C43" s="145"/>
    </row>
    <row r="47" spans="1:10" x14ac:dyDescent="0.3">
      <c r="C47" s="145"/>
      <c r="D47" s="90"/>
      <c r="E47" s="90"/>
      <c r="H47" s="74"/>
      <c r="I47" s="74"/>
      <c r="J47" s="90"/>
    </row>
    <row r="48" spans="1:10" x14ac:dyDescent="0.3">
      <c r="C48" s="145"/>
      <c r="D48" s="90"/>
      <c r="E48" s="90"/>
    </row>
    <row r="49" spans="3:9" x14ac:dyDescent="0.3">
      <c r="C49" s="145"/>
      <c r="D49" s="90"/>
      <c r="E49" s="172"/>
    </row>
    <row r="50" spans="3:9" x14ac:dyDescent="0.3">
      <c r="C50" s="145"/>
      <c r="D50" s="90"/>
      <c r="E50" s="172"/>
    </row>
    <row r="51" spans="3:9" x14ac:dyDescent="0.3">
      <c r="C51" s="145"/>
      <c r="D51" s="90"/>
      <c r="E51" s="172"/>
    </row>
    <row r="52" spans="3:9" x14ac:dyDescent="0.3">
      <c r="C52" s="145"/>
      <c r="D52" s="90"/>
      <c r="E52" s="172"/>
    </row>
    <row r="53" spans="3:9" x14ac:dyDescent="0.3">
      <c r="C53" s="145"/>
      <c r="D53" s="90"/>
      <c r="E53" s="172"/>
      <c r="H53" s="90"/>
      <c r="I53" s="163"/>
    </row>
    <row r="54" spans="3:9" x14ac:dyDescent="0.3">
      <c r="D54" s="90"/>
      <c r="E54" s="172"/>
      <c r="H54" s="90"/>
      <c r="I54" s="163"/>
    </row>
    <row r="55" spans="3:9" x14ac:dyDescent="0.3">
      <c r="D55" s="90"/>
      <c r="E55" s="172"/>
      <c r="H55" s="90"/>
      <c r="I55" s="163"/>
    </row>
    <row r="56" spans="3:9" x14ac:dyDescent="0.3">
      <c r="D56" s="90"/>
      <c r="E56" s="172"/>
      <c r="H56" s="90"/>
      <c r="I56" s="163"/>
    </row>
    <row r="57" spans="3:9" x14ac:dyDescent="0.3">
      <c r="D57" s="90"/>
      <c r="E57" s="172"/>
      <c r="F57" s="163"/>
      <c r="H57" s="90"/>
      <c r="I57" s="163"/>
    </row>
    <row r="58" spans="3:9" x14ac:dyDescent="0.3">
      <c r="D58" s="90"/>
      <c r="E58" s="172"/>
      <c r="F58" s="163"/>
      <c r="H58" s="90"/>
      <c r="I58" s="163"/>
    </row>
    <row r="59" spans="3:9" x14ac:dyDescent="0.3">
      <c r="D59" s="90"/>
      <c r="E59" s="172"/>
      <c r="F59" s="163"/>
      <c r="H59" s="90"/>
      <c r="I59" s="163"/>
    </row>
    <row r="60" spans="3:9" x14ac:dyDescent="0.3">
      <c r="D60" s="90"/>
      <c r="E60" s="172"/>
      <c r="F60" s="163"/>
      <c r="H60" s="90"/>
      <c r="I60" s="163"/>
    </row>
    <row r="61" spans="3:9" x14ac:dyDescent="0.3">
      <c r="E61" s="90"/>
      <c r="F61" s="163"/>
      <c r="H61" s="90"/>
      <c r="I61" s="163"/>
    </row>
    <row r="62" spans="3:9" x14ac:dyDescent="0.3">
      <c r="E62" s="90"/>
      <c r="F62" s="163"/>
      <c r="H62" s="90"/>
      <c r="I62" s="163"/>
    </row>
    <row r="63" spans="3:9" x14ac:dyDescent="0.3">
      <c r="E63" s="90"/>
      <c r="F63" s="163"/>
      <c r="H63" s="90"/>
      <c r="I63" s="163"/>
    </row>
    <row r="64" spans="3:9" x14ac:dyDescent="0.3">
      <c r="E64" s="90"/>
      <c r="F64" s="163"/>
      <c r="H64" s="90"/>
      <c r="I64" s="163"/>
    </row>
    <row r="65" spans="5:6" x14ac:dyDescent="0.3">
      <c r="E65" s="90"/>
      <c r="F65" s="163"/>
    </row>
    <row r="66" spans="5:6" x14ac:dyDescent="0.3">
      <c r="E66" s="90"/>
      <c r="F66" s="163"/>
    </row>
    <row r="67" spans="5:6" x14ac:dyDescent="0.3">
      <c r="E67" s="90"/>
      <c r="F67" s="163"/>
    </row>
    <row r="68" spans="5:6" x14ac:dyDescent="0.3">
      <c r="E68" s="90"/>
      <c r="F68" s="163"/>
    </row>
  </sheetData>
  <mergeCells count="3">
    <mergeCell ref="G22:K23"/>
    <mergeCell ref="B23:D2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M95"/>
  <sheetViews>
    <sheetView showGridLines="0" zoomScale="115" zoomScaleNormal="115" workbookViewId="0">
      <selection activeCell="D9" sqref="D9"/>
    </sheetView>
  </sheetViews>
  <sheetFormatPr baseColWidth="10" defaultColWidth="11.44140625" defaultRowHeight="14.4" x14ac:dyDescent="0.3"/>
  <cols>
    <col min="1" max="1" width="1.33203125" customWidth="1"/>
    <col min="2" max="2" width="16.6640625" customWidth="1"/>
    <col min="3" max="3" width="13.109375" customWidth="1"/>
    <col min="4" max="4" width="22.44140625" style="30" customWidth="1"/>
    <col min="5" max="5" width="14.33203125" customWidth="1"/>
    <col min="6" max="6" width="10.5546875" customWidth="1"/>
    <col min="7" max="7" width="10.88671875" customWidth="1"/>
    <col min="8" max="8" width="12.88671875" customWidth="1"/>
  </cols>
  <sheetData>
    <row r="1" spans="1:5" ht="18" x14ac:dyDescent="0.35">
      <c r="A1" s="23" t="s">
        <v>18</v>
      </c>
    </row>
    <row r="3" spans="1:5" ht="15.6" x14ac:dyDescent="0.3">
      <c r="A3" s="5"/>
      <c r="B3" s="38" t="s">
        <v>19</v>
      </c>
    </row>
    <row r="6" spans="1:5" ht="24.75" customHeight="1" x14ac:dyDescent="0.3">
      <c r="B6" s="14" t="s">
        <v>0</v>
      </c>
      <c r="C6" s="47" t="s">
        <v>20</v>
      </c>
      <c r="D6" s="33"/>
      <c r="E6" s="14" t="s">
        <v>2</v>
      </c>
    </row>
    <row r="7" spans="1:5" ht="18.75" customHeight="1" x14ac:dyDescent="0.3">
      <c r="B7" s="6">
        <v>2014</v>
      </c>
      <c r="C7" s="57">
        <v>125.11363197000001</v>
      </c>
      <c r="D7" s="58">
        <f t="shared" ref="D7:D12" si="0">C7</f>
        <v>125.11363197000001</v>
      </c>
      <c r="E7" s="14"/>
    </row>
    <row r="8" spans="1:5" x14ac:dyDescent="0.3">
      <c r="B8" s="6">
        <v>2015</v>
      </c>
      <c r="C8" s="57">
        <v>80.980322479999984</v>
      </c>
      <c r="D8" s="58">
        <f t="shared" si="0"/>
        <v>80.980322479999984</v>
      </c>
      <c r="E8" s="8"/>
    </row>
    <row r="9" spans="1:5" x14ac:dyDescent="0.3">
      <c r="B9" s="6">
        <v>2016</v>
      </c>
      <c r="C9" s="57">
        <v>77.300482829999993</v>
      </c>
      <c r="D9" s="58">
        <f t="shared" si="0"/>
        <v>77.300482829999993</v>
      </c>
      <c r="E9" s="8"/>
    </row>
    <row r="10" spans="1:5" x14ac:dyDescent="0.3">
      <c r="B10" s="6">
        <v>2017</v>
      </c>
      <c r="C10" s="57">
        <v>54.011532370000005</v>
      </c>
      <c r="D10" s="58">
        <f t="shared" si="0"/>
        <v>54.011532370000005</v>
      </c>
      <c r="E10" s="8"/>
    </row>
    <row r="11" spans="1:5" x14ac:dyDescent="0.3">
      <c r="B11" s="6">
        <v>2018</v>
      </c>
      <c r="C11" s="57">
        <v>74.036756979999993</v>
      </c>
      <c r="D11" s="58">
        <f t="shared" si="0"/>
        <v>74.036756979999993</v>
      </c>
      <c r="E11" s="8"/>
    </row>
    <row r="12" spans="1:5" x14ac:dyDescent="0.3">
      <c r="B12" s="6">
        <v>2019</v>
      </c>
      <c r="C12" s="57">
        <v>88.376455519999979</v>
      </c>
      <c r="D12" s="58">
        <f t="shared" si="0"/>
        <v>88.376455519999979</v>
      </c>
      <c r="E12" s="60">
        <f>(D12-D11)/D11</f>
        <v>0.19368350431493991</v>
      </c>
    </row>
    <row r="13" spans="1:5" x14ac:dyDescent="0.3">
      <c r="B13" s="25"/>
      <c r="C13" s="26"/>
      <c r="D13" s="35"/>
      <c r="E13" s="61"/>
    </row>
    <row r="14" spans="1:5" ht="15.75" customHeight="1" x14ac:dyDescent="0.3">
      <c r="B14" s="11" t="s">
        <v>21</v>
      </c>
      <c r="C14" s="59">
        <f>79223.66275/1000</f>
        <v>79.223662750000003</v>
      </c>
      <c r="D14" s="49"/>
      <c r="E14" s="62"/>
    </row>
    <row r="15" spans="1:5" x14ac:dyDescent="0.3">
      <c r="B15" s="10" t="s">
        <v>22</v>
      </c>
      <c r="C15" s="59">
        <f>60525.89241/1000</f>
        <v>60.525892409999997</v>
      </c>
      <c r="D15" s="49"/>
      <c r="E15" s="60">
        <f>(C15-C14)/C14</f>
        <v>-0.23601244490554693</v>
      </c>
    </row>
    <row r="18" spans="1:7" x14ac:dyDescent="0.3">
      <c r="B18" s="48"/>
      <c r="C18" s="48"/>
      <c r="D18" s="48"/>
      <c r="E18" s="48"/>
      <c r="F18" s="48"/>
      <c r="G18" s="48"/>
    </row>
    <row r="19" spans="1:7" ht="15.6" x14ac:dyDescent="0.3">
      <c r="A19" s="5"/>
      <c r="B19" s="38"/>
    </row>
    <row r="20" spans="1:7" ht="15.6" x14ac:dyDescent="0.3">
      <c r="A20" s="5"/>
      <c r="B20" s="38" t="s">
        <v>23</v>
      </c>
    </row>
    <row r="23" spans="1:7" ht="18.75" customHeight="1" x14ac:dyDescent="0.3">
      <c r="B23" s="14" t="s">
        <v>0</v>
      </c>
      <c r="C23" s="14" t="s">
        <v>1</v>
      </c>
      <c r="D23" s="33"/>
      <c r="E23" s="14" t="s">
        <v>2</v>
      </c>
    </row>
    <row r="24" spans="1:7" ht="18.75" customHeight="1" x14ac:dyDescent="0.3">
      <c r="B24" s="6">
        <v>2014</v>
      </c>
      <c r="C24" s="63">
        <v>13569.833064</v>
      </c>
      <c r="D24" s="33"/>
      <c r="E24" s="14"/>
    </row>
    <row r="25" spans="1:7" x14ac:dyDescent="0.3">
      <c r="B25" s="6">
        <v>2015</v>
      </c>
      <c r="C25" s="63">
        <v>7346.1839360000004</v>
      </c>
      <c r="D25" s="34"/>
      <c r="E25" s="8"/>
    </row>
    <row r="26" spans="1:7" x14ac:dyDescent="0.3">
      <c r="B26" s="6">
        <v>2016</v>
      </c>
      <c r="C26" s="64">
        <v>5132.5768879999996</v>
      </c>
      <c r="D26" s="34"/>
      <c r="E26" s="8"/>
    </row>
    <row r="27" spans="1:7" x14ac:dyDescent="0.3">
      <c r="B27" s="6">
        <v>2017</v>
      </c>
      <c r="C27" s="63">
        <v>3841.6992289999998</v>
      </c>
      <c r="D27" s="34"/>
      <c r="E27" s="8"/>
    </row>
    <row r="28" spans="1:7" x14ac:dyDescent="0.3">
      <c r="B28" s="6">
        <v>2018</v>
      </c>
      <c r="C28" s="63">
        <v>7270.9418770000011</v>
      </c>
      <c r="D28" s="34"/>
      <c r="E28" s="8"/>
    </row>
    <row r="29" spans="1:7" x14ac:dyDescent="0.3">
      <c r="B29" s="6">
        <v>2019</v>
      </c>
      <c r="C29" s="63">
        <v>11341.888414999999</v>
      </c>
      <c r="D29" s="34"/>
      <c r="E29" s="24"/>
    </row>
    <row r="30" spans="1:7" x14ac:dyDescent="0.3">
      <c r="B30" s="25"/>
      <c r="C30" s="26"/>
      <c r="D30" s="35"/>
      <c r="E30" s="27"/>
    </row>
    <row r="31" spans="1:7" ht="15.75" customHeight="1" x14ac:dyDescent="0.3">
      <c r="B31" s="11" t="s">
        <v>21</v>
      </c>
      <c r="C31" s="13">
        <v>9922.036946000002</v>
      </c>
      <c r="D31" s="33"/>
      <c r="E31" s="8"/>
    </row>
    <row r="32" spans="1:7" x14ac:dyDescent="0.3">
      <c r="B32" s="10" t="s">
        <v>22</v>
      </c>
      <c r="C32" s="13">
        <v>9327.8721280000009</v>
      </c>
      <c r="D32" s="33"/>
      <c r="E32" s="24">
        <f>(C32-C31)/C31</f>
        <v>-5.9883350690357426E-2</v>
      </c>
    </row>
    <row r="37" spans="1:4" ht="15.6" x14ac:dyDescent="0.3">
      <c r="A37" s="5"/>
      <c r="B37" s="39" t="s">
        <v>24</v>
      </c>
    </row>
    <row r="39" spans="1:4" x14ac:dyDescent="0.3">
      <c r="B39" s="1"/>
      <c r="C39" s="3"/>
    </row>
    <row r="40" spans="1:4" x14ac:dyDescent="0.3">
      <c r="B40" s="28" t="s">
        <v>25</v>
      </c>
      <c r="C40" s="3"/>
    </row>
    <row r="41" spans="1:4" x14ac:dyDescent="0.3">
      <c r="B41" s="1"/>
      <c r="C41" s="3"/>
    </row>
    <row r="42" spans="1:4" x14ac:dyDescent="0.3">
      <c r="B42" s="15" t="s">
        <v>26</v>
      </c>
      <c r="C42" s="16" t="s">
        <v>1</v>
      </c>
      <c r="D42" s="9" t="s">
        <v>9</v>
      </c>
    </row>
    <row r="43" spans="1:4" x14ac:dyDescent="0.3">
      <c r="B43" s="50" t="s">
        <v>27</v>
      </c>
      <c r="C43" s="17">
        <v>3633.9089780000004</v>
      </c>
      <c r="D43" s="18">
        <f t="shared" ref="D43:D48" si="1">C43/$C$49</f>
        <v>0.3895753423861687</v>
      </c>
    </row>
    <row r="44" spans="1:4" x14ac:dyDescent="0.3">
      <c r="B44" s="50" t="s">
        <v>28</v>
      </c>
      <c r="C44" s="17">
        <v>2456.3919999999998</v>
      </c>
      <c r="D44" s="18">
        <f t="shared" si="1"/>
        <v>0.26333894443369449</v>
      </c>
    </row>
    <row r="45" spans="1:4" x14ac:dyDescent="0.3">
      <c r="B45" s="53" t="s">
        <v>29</v>
      </c>
      <c r="C45" s="17">
        <v>1013.930322</v>
      </c>
      <c r="D45" s="18">
        <f t="shared" si="1"/>
        <v>0.10869899459239242</v>
      </c>
    </row>
    <row r="46" spans="1:4" x14ac:dyDescent="0.3">
      <c r="B46" s="55" t="s">
        <v>30</v>
      </c>
      <c r="C46" s="54">
        <v>653.89628899999991</v>
      </c>
      <c r="D46" s="18">
        <f t="shared" si="1"/>
        <v>7.01013350126405E-2</v>
      </c>
    </row>
    <row r="47" spans="1:4" x14ac:dyDescent="0.3">
      <c r="B47" s="55" t="s">
        <v>31</v>
      </c>
      <c r="C47" s="52">
        <v>332.63675899999998</v>
      </c>
      <c r="D47" s="18">
        <f t="shared" si="1"/>
        <v>3.5660518758775156E-2</v>
      </c>
    </row>
    <row r="48" spans="1:4" x14ac:dyDescent="0.3">
      <c r="B48" s="50" t="s">
        <v>17</v>
      </c>
      <c r="C48" s="17">
        <v>1237.1077799999996</v>
      </c>
      <c r="D48" s="18">
        <f t="shared" si="1"/>
        <v>0.1326248648163286</v>
      </c>
    </row>
    <row r="49" spans="2:7" x14ac:dyDescent="0.3">
      <c r="B49" s="40" t="s">
        <v>7</v>
      </c>
      <c r="C49" s="41">
        <f>SUM(C43:C48)</f>
        <v>9327.8721280000009</v>
      </c>
      <c r="D49" s="19">
        <f>SUM(D43:D48)</f>
        <v>0.99999999999999989</v>
      </c>
    </row>
    <row r="50" spans="2:7" x14ac:dyDescent="0.3">
      <c r="C50" s="3"/>
    </row>
    <row r="51" spans="2:7" x14ac:dyDescent="0.3">
      <c r="B51" s="1"/>
      <c r="C51" s="2"/>
    </row>
    <row r="52" spans="2:7" x14ac:dyDescent="0.3">
      <c r="B52" s="1"/>
      <c r="C52" s="3"/>
    </row>
    <row r="55" spans="2:7" x14ac:dyDescent="0.3">
      <c r="B55" s="1"/>
      <c r="C55" s="3"/>
    </row>
    <row r="56" spans="2:7" x14ac:dyDescent="0.3">
      <c r="B56" s="42" t="s">
        <v>32</v>
      </c>
      <c r="C56" s="4"/>
    </row>
    <row r="57" spans="2:7" x14ac:dyDescent="0.3">
      <c r="B57" s="1"/>
      <c r="C57" s="4"/>
    </row>
    <row r="58" spans="2:7" x14ac:dyDescent="0.3">
      <c r="B58" s="29"/>
      <c r="C58" s="36"/>
      <c r="E58" s="32"/>
      <c r="G58" s="31"/>
    </row>
    <row r="59" spans="2:7" x14ac:dyDescent="0.3">
      <c r="B59" s="9" t="s">
        <v>0</v>
      </c>
      <c r="C59" s="9" t="s">
        <v>33</v>
      </c>
      <c r="E59" s="22"/>
    </row>
    <row r="60" spans="2:7" x14ac:dyDescent="0.3">
      <c r="B60" s="45">
        <v>2009</v>
      </c>
      <c r="C60" s="7">
        <v>5815.1283422459892</v>
      </c>
      <c r="D60" s="44"/>
      <c r="E60" s="43"/>
    </row>
    <row r="61" spans="2:7" x14ac:dyDescent="0.3">
      <c r="B61" s="45">
        <v>2010</v>
      </c>
      <c r="C61" s="7">
        <v>9662.0387775551098</v>
      </c>
      <c r="D61" s="44"/>
      <c r="E61" s="43"/>
      <c r="G61" s="36"/>
    </row>
    <row r="62" spans="2:7" x14ac:dyDescent="0.3">
      <c r="B62" s="45">
        <v>2011</v>
      </c>
      <c r="C62" s="7">
        <v>11502.782335462727</v>
      </c>
      <c r="D62" s="44"/>
      <c r="E62" s="43"/>
    </row>
    <row r="63" spans="2:7" x14ac:dyDescent="0.3">
      <c r="B63" s="45">
        <v>2012</v>
      </c>
      <c r="C63" s="7">
        <v>11326.490516717147</v>
      </c>
      <c r="D63" s="44"/>
      <c r="E63" s="43"/>
    </row>
    <row r="64" spans="2:7" x14ac:dyDescent="0.3">
      <c r="B64" s="45">
        <v>2013</v>
      </c>
      <c r="C64" s="7">
        <v>9159.2964628199115</v>
      </c>
      <c r="D64" s="44"/>
      <c r="E64" s="43"/>
    </row>
    <row r="65" spans="2:13" x14ac:dyDescent="0.3">
      <c r="B65" s="45">
        <v>2014</v>
      </c>
      <c r="C65" s="7">
        <v>9219.983133169073</v>
      </c>
      <c r="D65" s="44"/>
      <c r="E65" s="43"/>
    </row>
    <row r="66" spans="2:13" x14ac:dyDescent="0.3">
      <c r="B66" s="45">
        <v>2015</v>
      </c>
      <c r="C66" s="7">
        <v>11023.454243114664</v>
      </c>
      <c r="D66" s="44"/>
      <c r="E66" s="43"/>
    </row>
    <row r="67" spans="2:13" x14ac:dyDescent="0.3">
      <c r="B67" s="45">
        <v>2016</v>
      </c>
      <c r="C67" s="7">
        <v>15060.754961261089</v>
      </c>
      <c r="D67" s="44"/>
      <c r="E67" s="43"/>
    </row>
    <row r="68" spans="2:13" x14ac:dyDescent="0.3">
      <c r="B68" s="45">
        <v>2017</v>
      </c>
      <c r="C68" s="7">
        <v>14059.281882944097</v>
      </c>
      <c r="D68" s="44"/>
      <c r="E68" s="43"/>
    </row>
    <row r="69" spans="2:13" x14ac:dyDescent="0.3">
      <c r="B69" s="45">
        <v>2018</v>
      </c>
      <c r="C69" s="7">
        <v>10182.553819361246</v>
      </c>
      <c r="D69" s="44"/>
      <c r="E69" s="43"/>
    </row>
    <row r="70" spans="2:13" x14ac:dyDescent="0.3">
      <c r="B70" s="45">
        <v>2019</v>
      </c>
      <c r="C70" s="7">
        <v>7792.0406449352276</v>
      </c>
      <c r="D70" s="44"/>
      <c r="E70" s="43"/>
    </row>
    <row r="71" spans="2:13" ht="27.6" x14ac:dyDescent="0.3">
      <c r="B71" s="46" t="s">
        <v>34</v>
      </c>
      <c r="C71" s="12">
        <v>6488.7137794605915</v>
      </c>
      <c r="D71" s="44"/>
      <c r="E71" s="43"/>
      <c r="G71" s="36"/>
      <c r="H71" s="37"/>
    </row>
    <row r="75" spans="2:13" x14ac:dyDescent="0.3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7" spans="2:13" x14ac:dyDescent="0.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9" spans="2:13" x14ac:dyDescent="0.3">
      <c r="B79" t="s">
        <v>35</v>
      </c>
    </row>
    <row r="80" spans="2:13" x14ac:dyDescent="0.3">
      <c r="B80" s="31"/>
      <c r="C80" s="31"/>
      <c r="D80" s="31"/>
      <c r="E80" s="31"/>
      <c r="F80" s="31"/>
      <c r="G80" s="31"/>
    </row>
    <row r="81" spans="2:4" x14ac:dyDescent="0.3">
      <c r="B81" s="9" t="s">
        <v>26</v>
      </c>
      <c r="C81" s="9" t="s">
        <v>33</v>
      </c>
    </row>
    <row r="82" spans="2:4" x14ac:dyDescent="0.3">
      <c r="B82" s="8" t="s">
        <v>36</v>
      </c>
      <c r="C82" s="7">
        <v>9485.3444255374088</v>
      </c>
      <c r="D82" s="51"/>
    </row>
    <row r="83" spans="2:4" x14ac:dyDescent="0.3">
      <c r="B83" s="8" t="s">
        <v>37</v>
      </c>
      <c r="C83" s="7">
        <v>8104.1482517482518</v>
      </c>
      <c r="D83" s="51"/>
    </row>
    <row r="84" spans="2:4" x14ac:dyDescent="0.3">
      <c r="B84" s="8" t="s">
        <v>38</v>
      </c>
      <c r="C84" s="7">
        <v>7612.8582047946475</v>
      </c>
      <c r="D84" s="51"/>
    </row>
    <row r="85" spans="2:4" x14ac:dyDescent="0.3">
      <c r="B85" s="8" t="s">
        <v>39</v>
      </c>
      <c r="C85" s="7">
        <v>7213.3018504508391</v>
      </c>
      <c r="D85" s="51"/>
    </row>
    <row r="86" spans="2:4" x14ac:dyDescent="0.3">
      <c r="B86" s="8" t="s">
        <v>40</v>
      </c>
      <c r="C86" s="7">
        <v>7003.7089321973508</v>
      </c>
      <c r="D86" s="51"/>
    </row>
    <row r="87" spans="2:4" x14ac:dyDescent="0.3">
      <c r="B87" s="8" t="s">
        <v>41</v>
      </c>
      <c r="C87" s="7">
        <v>6713.8805970149251</v>
      </c>
      <c r="D87" s="51"/>
    </row>
    <row r="88" spans="2:4" x14ac:dyDescent="0.3">
      <c r="B88" s="8" t="s">
        <v>42</v>
      </c>
      <c r="C88" s="7">
        <v>6697.5467555666928</v>
      </c>
    </row>
    <row r="89" spans="2:4" x14ac:dyDescent="0.3">
      <c r="B89" s="8" t="s">
        <v>43</v>
      </c>
      <c r="C89" s="7">
        <v>6570.6582552602677</v>
      </c>
      <c r="D89" s="51"/>
    </row>
    <row r="90" spans="2:4" x14ac:dyDescent="0.3">
      <c r="B90" s="8" t="s">
        <v>44</v>
      </c>
      <c r="C90" s="7">
        <v>6401.2401905829602</v>
      </c>
      <c r="D90" s="51"/>
    </row>
    <row r="91" spans="2:4" x14ac:dyDescent="0.3">
      <c r="B91" s="8" t="s">
        <v>45</v>
      </c>
      <c r="C91" s="7">
        <v>6377.7304457406708</v>
      </c>
    </row>
    <row r="92" spans="2:4" x14ac:dyDescent="0.3">
      <c r="B92" s="8" t="s">
        <v>46</v>
      </c>
      <c r="C92" s="7">
        <v>6320.0777287534529</v>
      </c>
      <c r="D92" s="51"/>
    </row>
    <row r="93" spans="2:4" x14ac:dyDescent="0.3">
      <c r="B93" s="8" t="s">
        <v>47</v>
      </c>
      <c r="C93" s="7">
        <v>6283.1813176007863</v>
      </c>
      <c r="D93" s="51"/>
    </row>
    <row r="94" spans="2:4" x14ac:dyDescent="0.3">
      <c r="B94" s="8" t="s">
        <v>48</v>
      </c>
      <c r="C94" s="7">
        <v>5992.4391579344347</v>
      </c>
      <c r="D94" s="51"/>
    </row>
    <row r="95" spans="2:4" x14ac:dyDescent="0.3">
      <c r="B95" s="8" t="s">
        <v>49</v>
      </c>
      <c r="C95" s="7">
        <v>5857.788384679302</v>
      </c>
      <c r="D95" s="51"/>
    </row>
  </sheetData>
  <sortState xmlns:xlrd2="http://schemas.microsoft.com/office/spreadsheetml/2017/richdata2" ref="B31:C35">
    <sortCondition descending="1" ref="C31:C3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8" ma:contentTypeDescription="Crear nuevo documento." ma:contentTypeScope="" ma:versionID="c2dec6be6c9ecdfc97d922a69a0b6c9b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91cbfa304e8768423da7f0d78aa6257e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D23E0A6E-6C3B-49AA-8CA7-24B272FED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3BE77-416A-49C8-841E-5EA70A48E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2C4B0-D17C-4C69-978A-F311114314D0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COSECHA</vt:lpstr>
      <vt:lpstr>PRODUCCION</vt:lpstr>
      <vt:lpstr>VENTA INTERNA</vt:lpstr>
      <vt:lpstr>EXPORTACION</vt:lpstr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2026-02-23T20:22:12Z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MediaServiceImageTags">
    <vt:lpwstr/>
  </property>
</Properties>
</file>