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jdvargasm\OneDrive - Ministerio de la Producción\JEMY-OEE\2024\12. Diciembre\Boletín Pesca a Octubre\"/>
    </mc:Choice>
  </mc:AlternateContent>
  <xr:revisionPtr revIDLastSave="5" documentId="13_ncr:1_{D2D32EED-95F4-47E0-81D2-C58122ED1E3C}" xr6:coauthVersionLast="36" xr6:coauthVersionMax="47" xr10:uidLastSave="{624E2547-3174-4A74-BEAA-33DC525B324B}"/>
  <bookViews>
    <workbookView xWindow="0" yWindow="0" windowWidth="28800" windowHeight="12105" tabRatio="741" firstSheet="16" activeTab="21" xr2:uid="{00000000-000D-0000-FFFF-FFFF00000000}"/>
  </bookViews>
  <sheets>
    <sheet name="INDICE" sheetId="1" r:id="rId1"/>
    <sheet name="Cdr 1 " sheetId="34" r:id="rId2"/>
    <sheet name="Cdr 2" sheetId="35" r:id="rId3"/>
    <sheet name="Cdr 3" sheetId="36" r:id="rId4"/>
    <sheet name="Cdr 4" sheetId="37" r:id="rId5"/>
    <sheet name="Cdr 5" sheetId="38" r:id="rId6"/>
    <sheet name="Cdr 6" sheetId="39" r:id="rId7"/>
    <sheet name="Cdr 7" sheetId="40" r:id="rId8"/>
    <sheet name="Cdr 8" sheetId="41" r:id="rId9"/>
    <sheet name="Cdr 9" sheetId="42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externalReferences>
    <externalReference r:id="rId25"/>
    <externalReference r:id="rId26"/>
  </externalReferences>
  <definedNames>
    <definedName name="_xlnm._FilterDatabase" localSheetId="14" hidden="1">'Cdr 14'!$A$7:$A$7</definedName>
    <definedName name="_xlnm._FilterDatabase" localSheetId="19" hidden="1">'Cdr 19'!$BJ$20:$BL$20</definedName>
  </definedNames>
  <calcPr calcId="191029"/>
</workbook>
</file>

<file path=xl/calcChain.xml><?xml version="1.0" encoding="utf-8"?>
<calcChain xmlns="http://schemas.openxmlformats.org/spreadsheetml/2006/main">
  <c r="BT8" i="16" l="1"/>
  <c r="BT8" i="24"/>
  <c r="BT23" i="18" l="1"/>
  <c r="BT9" i="18"/>
  <c r="BT8" i="18"/>
  <c r="BT10" i="17"/>
  <c r="BT9" i="17"/>
  <c r="BT8" i="17"/>
  <c r="BT10" i="22" l="1"/>
  <c r="BT9" i="22"/>
  <c r="BT8" i="21"/>
  <c r="BR14" i="24"/>
  <c r="BS14" i="24"/>
  <c r="BT20" i="24"/>
  <c r="BT21" i="24"/>
  <c r="BT22" i="24"/>
  <c r="BT23" i="24"/>
  <c r="BT19" i="24"/>
  <c r="BT16" i="24"/>
  <c r="BT17" i="24"/>
  <c r="BT18" i="24"/>
  <c r="BT15" i="24"/>
  <c r="BT14" i="24"/>
  <c r="BT10" i="24"/>
  <c r="BT11" i="24"/>
  <c r="BT12" i="24"/>
  <c r="BT13" i="24"/>
  <c r="BT9" i="24"/>
  <c r="BS8" i="24"/>
  <c r="BT19" i="22"/>
  <c r="BT18" i="22"/>
  <c r="BT17" i="22"/>
  <c r="BT16" i="22"/>
  <c r="BT15" i="22"/>
  <c r="BT14" i="22"/>
  <c r="BT13" i="22"/>
  <c r="BT12" i="22"/>
  <c r="BT11" i="22"/>
  <c r="BJ9" i="22"/>
  <c r="BT18" i="21"/>
  <c r="BT17" i="21"/>
  <c r="BT16" i="21"/>
  <c r="BT15" i="21"/>
  <c r="BT14" i="21"/>
  <c r="BT12" i="21"/>
  <c r="BT11" i="21"/>
  <c r="BT10" i="21"/>
  <c r="BT17" i="20"/>
  <c r="BT16" i="20"/>
  <c r="BT15" i="20"/>
  <c r="BT14" i="20"/>
  <c r="BT13" i="20"/>
  <c r="BT12" i="20"/>
  <c r="BT11" i="20"/>
  <c r="BT10" i="20"/>
  <c r="BT9" i="20"/>
  <c r="BT8" i="20"/>
  <c r="BT22" i="19"/>
  <c r="BT21" i="19"/>
  <c r="BT20" i="19"/>
  <c r="BT19" i="19"/>
  <c r="BT18" i="19"/>
  <c r="BT17" i="19"/>
  <c r="BT16" i="19"/>
  <c r="BT15" i="19"/>
  <c r="BT14" i="19"/>
  <c r="BT13" i="19"/>
  <c r="BT12" i="19"/>
  <c r="BT11" i="19"/>
  <c r="BT10" i="19"/>
  <c r="BT9" i="19"/>
  <c r="BT8" i="19"/>
  <c r="BT22" i="18"/>
  <c r="BT21" i="18"/>
  <c r="BT20" i="18"/>
  <c r="BT19" i="18"/>
  <c r="BT18" i="18"/>
  <c r="BT17" i="18"/>
  <c r="BT16" i="18"/>
  <c r="BT15" i="18"/>
  <c r="BT14" i="18"/>
  <c r="BT13" i="18"/>
  <c r="BT12" i="18"/>
  <c r="BT11" i="18"/>
  <c r="BT10" i="18"/>
  <c r="BT18" i="16"/>
  <c r="BT17" i="16"/>
  <c r="BT16" i="16"/>
  <c r="BT15" i="16"/>
  <c r="BT14" i="16"/>
  <c r="BT13" i="16"/>
  <c r="BT12" i="16"/>
  <c r="BT11" i="16"/>
  <c r="BT10" i="16"/>
  <c r="BT9" i="16"/>
  <c r="BS10" i="22"/>
  <c r="BS14" i="22"/>
  <c r="BS9" i="22" l="1"/>
  <c r="BS9" i="21" l="1"/>
  <c r="BS13" i="21"/>
  <c r="BS8" i="17"/>
  <c r="BS14" i="16"/>
  <c r="BS9" i="16"/>
  <c r="BS8" i="21" l="1"/>
  <c r="BS8" i="19"/>
  <c r="BS8" i="18"/>
  <c r="BS8" i="16"/>
  <c r="BT9" i="13" l="1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8" i="12"/>
  <c r="BR8" i="41" l="1"/>
  <c r="BS8" i="41"/>
  <c r="BT35" i="15" l="1"/>
  <c r="BT25" i="15"/>
  <c r="BT10" i="15"/>
  <c r="BT11" i="15"/>
  <c r="BT12" i="15"/>
  <c r="BT13" i="15"/>
  <c r="BT27" i="15"/>
  <c r="BT28" i="15"/>
  <c r="BT29" i="15"/>
  <c r="BT30" i="15"/>
  <c r="BT31" i="15"/>
  <c r="BT32" i="15"/>
  <c r="BT33" i="15"/>
  <c r="BT9" i="15"/>
  <c r="BT14" i="15"/>
  <c r="BT15" i="15"/>
  <c r="BT16" i="15"/>
  <c r="BT17" i="15"/>
  <c r="BT18" i="15"/>
  <c r="BT19" i="15"/>
  <c r="BT20" i="15"/>
  <c r="BT21" i="15"/>
  <c r="BT22" i="15"/>
  <c r="BT23" i="15"/>
  <c r="BT24" i="15"/>
  <c r="BT26" i="15"/>
  <c r="BT34" i="15"/>
  <c r="BT10" i="14"/>
  <c r="BT11" i="14"/>
  <c r="BT12" i="14"/>
  <c r="BT13" i="14"/>
  <c r="BT14" i="14"/>
  <c r="BT15" i="14"/>
  <c r="BT16" i="14"/>
  <c r="BT17" i="14"/>
  <c r="BT18" i="14"/>
  <c r="BT19" i="14"/>
  <c r="BT20" i="14"/>
  <c r="BT21" i="14"/>
  <c r="BT22" i="14"/>
  <c r="BT9" i="14"/>
  <c r="BS8" i="15" l="1"/>
  <c r="BT8" i="15" s="1"/>
  <c r="BT20" i="11"/>
  <c r="BT19" i="11"/>
  <c r="BT18" i="11"/>
  <c r="BT17" i="11"/>
  <c r="BT12" i="11"/>
  <c r="BT13" i="11"/>
  <c r="BT14" i="11"/>
  <c r="BT15" i="11"/>
  <c r="BT16" i="11"/>
  <c r="BS11" i="11"/>
  <c r="BT11" i="11" s="1"/>
  <c r="BS8" i="14"/>
  <c r="BT8" i="14" s="1"/>
  <c r="BS8" i="13"/>
  <c r="BT8" i="13" s="1"/>
  <c r="BS12" i="11"/>
  <c r="BS15" i="11"/>
  <c r="BS18" i="11"/>
  <c r="BS8" i="12" l="1"/>
  <c r="BS10" i="11"/>
  <c r="BT10" i="11" s="1"/>
  <c r="BS9" i="11"/>
  <c r="BT9" i="11" s="1"/>
  <c r="BT10" i="38" l="1"/>
  <c r="BS9" i="34" l="1"/>
  <c r="BT22" i="34" l="1"/>
  <c r="BU31" i="42" l="1"/>
  <c r="BU27" i="42"/>
  <c r="BU26" i="42"/>
  <c r="BU25" i="42"/>
  <c r="BU21" i="42"/>
  <c r="BU23" i="42"/>
  <c r="BU22" i="42"/>
  <c r="BU19" i="42"/>
  <c r="BU18" i="42"/>
  <c r="BU17" i="42"/>
  <c r="BT33" i="42"/>
  <c r="BT31" i="42"/>
  <c r="BT27" i="42"/>
  <c r="BT26" i="42"/>
  <c r="BT25" i="42"/>
  <c r="BT23" i="42"/>
  <c r="BT22" i="42"/>
  <c r="BT21" i="42"/>
  <c r="BT19" i="42"/>
  <c r="BT18" i="42"/>
  <c r="BT17" i="42"/>
  <c r="BT15" i="42"/>
  <c r="BT14" i="42"/>
  <c r="BT12" i="42"/>
  <c r="BT8" i="42"/>
  <c r="BS14" i="42"/>
  <c r="BS17" i="42"/>
  <c r="BS21" i="42"/>
  <c r="BS25" i="42"/>
  <c r="BS29" i="42"/>
  <c r="BU29" i="42" s="1"/>
  <c r="BT37" i="41"/>
  <c r="BT36" i="41"/>
  <c r="BT31" i="41"/>
  <c r="BT30" i="41"/>
  <c r="BT19" i="41"/>
  <c r="BT12" i="41"/>
  <c r="BT13" i="41"/>
  <c r="BT14" i="41"/>
  <c r="BT15" i="41"/>
  <c r="BT16" i="41"/>
  <c r="BT17" i="41"/>
  <c r="BT18" i="41"/>
  <c r="BT10" i="41"/>
  <c r="BT32" i="41"/>
  <c r="BT33" i="41"/>
  <c r="BT34" i="41"/>
  <c r="BT35" i="41"/>
  <c r="BT23" i="41"/>
  <c r="BT24" i="41"/>
  <c r="BT25" i="41"/>
  <c r="BT26" i="41"/>
  <c r="BT27" i="41"/>
  <c r="BT28" i="41"/>
  <c r="BT29" i="41"/>
  <c r="BT22" i="41"/>
  <c r="BT11" i="41"/>
  <c r="BT20" i="41"/>
  <c r="BS21" i="41"/>
  <c r="BT21" i="41" s="1"/>
  <c r="BS37" i="41"/>
  <c r="BT18" i="40"/>
  <c r="BT32" i="40"/>
  <c r="BS8" i="40"/>
  <c r="BT8" i="40" s="1"/>
  <c r="BT11" i="40"/>
  <c r="BT12" i="40"/>
  <c r="BT14" i="40"/>
  <c r="BT15" i="40"/>
  <c r="BT16" i="40"/>
  <c r="BT17" i="40"/>
  <c r="BT13" i="40"/>
  <c r="BT9" i="40"/>
  <c r="BT10" i="40"/>
  <c r="BT19" i="40"/>
  <c r="BT20" i="40"/>
  <c r="BT21" i="40"/>
  <c r="BT22" i="40"/>
  <c r="BT23" i="40"/>
  <c r="BT24" i="40"/>
  <c r="BT25" i="40"/>
  <c r="BT26" i="40"/>
  <c r="BT27" i="40"/>
  <c r="BT28" i="40"/>
  <c r="BT29" i="40"/>
  <c r="BT30" i="40"/>
  <c r="BT31" i="40"/>
  <c r="BT23" i="39"/>
  <c r="BT9" i="39"/>
  <c r="BS8" i="39"/>
  <c r="BT8" i="39" s="1"/>
  <c r="BT11" i="39"/>
  <c r="BT12" i="39"/>
  <c r="BT14" i="39"/>
  <c r="BT19" i="39"/>
  <c r="BT20" i="39"/>
  <c r="BT21" i="39"/>
  <c r="BT22" i="39"/>
  <c r="BT13" i="39"/>
  <c r="BT15" i="39"/>
  <c r="BT16" i="39"/>
  <c r="BT17" i="39"/>
  <c r="BT18" i="39"/>
  <c r="BT9" i="38"/>
  <c r="BT29" i="38"/>
  <c r="BT8" i="38"/>
  <c r="BT29" i="42" l="1"/>
  <c r="BS12" i="42"/>
  <c r="BS10" i="42" s="1"/>
  <c r="BS9" i="41"/>
  <c r="BT10" i="39"/>
  <c r="BT11" i="38"/>
  <c r="BT12" i="38"/>
  <c r="BT13" i="38"/>
  <c r="BT14" i="38"/>
  <c r="BT15" i="38"/>
  <c r="BT16" i="38"/>
  <c r="BT17" i="38"/>
  <c r="BT18" i="38"/>
  <c r="BT19" i="38"/>
  <c r="BT20" i="38"/>
  <c r="BT21" i="38"/>
  <c r="BT22" i="38"/>
  <c r="BT23" i="38"/>
  <c r="BT24" i="38"/>
  <c r="BT25" i="38"/>
  <c r="BT26" i="38"/>
  <c r="BT27" i="38"/>
  <c r="BT28" i="38"/>
  <c r="BS8" i="38"/>
  <c r="BT19" i="37"/>
  <c r="BT9" i="37"/>
  <c r="BT10" i="37"/>
  <c r="BT15" i="37"/>
  <c r="BT16" i="37"/>
  <c r="BT17" i="37"/>
  <c r="BT11" i="37"/>
  <c r="BT12" i="37"/>
  <c r="BT13" i="37"/>
  <c r="BT14" i="37"/>
  <c r="BT18" i="37"/>
  <c r="BT25" i="36"/>
  <c r="BT22" i="36"/>
  <c r="BT9" i="36"/>
  <c r="BT21" i="36"/>
  <c r="BT13" i="36"/>
  <c r="BT14" i="36"/>
  <c r="BT15" i="36"/>
  <c r="BT19" i="36"/>
  <c r="BT20" i="36"/>
  <c r="BT23" i="36"/>
  <c r="BT24" i="36"/>
  <c r="BT10" i="36"/>
  <c r="BT11" i="36"/>
  <c r="BT12" i="36"/>
  <c r="BT16" i="36"/>
  <c r="BT17" i="36"/>
  <c r="BT18" i="36"/>
  <c r="BS7" i="36"/>
  <c r="BS7" i="37" s="1"/>
  <c r="BS7" i="38" s="1"/>
  <c r="BS7" i="39" s="1"/>
  <c r="BS7" i="40" s="1"/>
  <c r="BS7" i="41" s="1"/>
  <c r="BS8" i="42" s="1"/>
  <c r="BT11" i="35"/>
  <c r="BT19" i="35"/>
  <c r="BT9" i="35"/>
  <c r="BT10" i="35"/>
  <c r="BT12" i="35"/>
  <c r="BT13" i="35"/>
  <c r="BT14" i="35"/>
  <c r="BT15" i="35"/>
  <c r="BT16" i="35"/>
  <c r="BT17" i="35"/>
  <c r="BT18" i="35"/>
  <c r="BS7" i="35"/>
  <c r="BS8" i="34"/>
  <c r="BS17" i="34"/>
  <c r="BT17" i="34" s="1"/>
  <c r="BQ14" i="34"/>
  <c r="BS14" i="34"/>
  <c r="BT14" i="34" s="1"/>
  <c r="BS11" i="34"/>
  <c r="BT11" i="34" s="1"/>
  <c r="BT21" i="34"/>
  <c r="BT19" i="34"/>
  <c r="BT18" i="34"/>
  <c r="BT16" i="34"/>
  <c r="BT15" i="34"/>
  <c r="BT13" i="34"/>
  <c r="BT12" i="34"/>
  <c r="BT10" i="34"/>
  <c r="BS20" i="34"/>
  <c r="BT20" i="34" s="1"/>
  <c r="BT10" i="42" l="1"/>
  <c r="BT9" i="41"/>
  <c r="BS30" i="41"/>
  <c r="BS8" i="37"/>
  <c r="BT8" i="37" s="1"/>
  <c r="BS8" i="36"/>
  <c r="BT8" i="36" s="1"/>
  <c r="BS8" i="35"/>
  <c r="BT8" i="35" s="1"/>
  <c r="BT9" i="34"/>
  <c r="BR16" i="24"/>
  <c r="BQ16" i="24"/>
  <c r="BP16" i="24"/>
  <c r="BO16" i="24"/>
  <c r="BN16" i="24"/>
  <c r="BM16" i="24"/>
  <c r="BL16" i="24"/>
  <c r="BK16" i="24"/>
  <c r="BJ16" i="24"/>
  <c r="BI16" i="24"/>
  <c r="BH16" i="24"/>
  <c r="BG16" i="24"/>
  <c r="BF16" i="24"/>
  <c r="BE16" i="24"/>
  <c r="BD16" i="24"/>
  <c r="BC16" i="24"/>
  <c r="BB16" i="24"/>
  <c r="BA16" i="24"/>
  <c r="AZ16" i="24"/>
  <c r="AY16" i="24"/>
  <c r="AX16" i="24"/>
  <c r="AW16" i="24"/>
  <c r="AV16" i="24"/>
  <c r="AU16" i="24"/>
  <c r="AT16" i="24"/>
  <c r="AS16" i="24"/>
  <c r="AR16" i="24"/>
  <c r="AQ16" i="24"/>
  <c r="AP16" i="24"/>
  <c r="AO16" i="24"/>
  <c r="AN16" i="24"/>
  <c r="AM16" i="24"/>
  <c r="AL16" i="24"/>
  <c r="AK16" i="24"/>
  <c r="AJ16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BQ14" i="24"/>
  <c r="BP14" i="24"/>
  <c r="BO14" i="24"/>
  <c r="BN14" i="24"/>
  <c r="BM14" i="24"/>
  <c r="BL14" i="24"/>
  <c r="BK14" i="24"/>
  <c r="BJ14" i="24"/>
  <c r="BI14" i="24"/>
  <c r="BH14" i="24"/>
  <c r="BG14" i="24"/>
  <c r="BF14" i="24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BR8" i="24"/>
  <c r="BQ8" i="24"/>
  <c r="BP8" i="24"/>
  <c r="BO8" i="24"/>
  <c r="BN8" i="24"/>
  <c r="BM8" i="24"/>
  <c r="BL8" i="24"/>
  <c r="BK8" i="24"/>
  <c r="BJ8" i="24"/>
  <c r="BI8" i="24"/>
  <c r="BH8" i="24"/>
  <c r="BG8" i="24"/>
  <c r="BF8" i="24"/>
  <c r="BE8" i="24"/>
  <c r="BD8" i="24"/>
  <c r="BC8" i="24"/>
  <c r="BB8" i="24"/>
  <c r="BA8" i="24"/>
  <c r="AZ8" i="24"/>
  <c r="AY8" i="24"/>
  <c r="AX8" i="24"/>
  <c r="AW8" i="24"/>
  <c r="AV8" i="24"/>
  <c r="AU8" i="24"/>
  <c r="AT8" i="24"/>
  <c r="AS8" i="24"/>
  <c r="AR8" i="24"/>
  <c r="AQ8" i="24"/>
  <c r="AP8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BR14" i="22"/>
  <c r="BQ14" i="22"/>
  <c r="BP14" i="22"/>
  <c r="BP9" i="22" s="1"/>
  <c r="BO14" i="22"/>
  <c r="BO9" i="22" s="1"/>
  <c r="BN14" i="22"/>
  <c r="BN9" i="22" s="1"/>
  <c r="BM14" i="22"/>
  <c r="BM9" i="22" s="1"/>
  <c r="BL14" i="22"/>
  <c r="BL9" i="22" s="1"/>
  <c r="BK14" i="22"/>
  <c r="BK9" i="22" s="1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BR10" i="22"/>
  <c r="BR9" i="22" s="1"/>
  <c r="BQ10" i="22"/>
  <c r="BQ9" i="22" s="1"/>
  <c r="BP10" i="22"/>
  <c r="BO10" i="22"/>
  <c r="BN10" i="22"/>
  <c r="BM10" i="22"/>
  <c r="BL10" i="22"/>
  <c r="BK10" i="22"/>
  <c r="BJ10" i="22"/>
  <c r="BI10" i="22"/>
  <c r="BH10" i="22"/>
  <c r="BG10" i="22"/>
  <c r="BF10" i="22"/>
  <c r="BE10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L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BI9" i="22"/>
  <c r="BH9" i="22"/>
  <c r="BG9" i="22"/>
  <c r="BF9" i="22"/>
  <c r="BE9" i="22"/>
  <c r="BD9" i="22"/>
  <c r="BC9" i="22"/>
  <c r="BB9" i="22"/>
  <c r="BA9" i="22"/>
  <c r="AZ9" i="22"/>
  <c r="AY9" i="22"/>
  <c r="AX9" i="22"/>
  <c r="AW9" i="22"/>
  <c r="AV9" i="22"/>
  <c r="AU9" i="22"/>
  <c r="AT9" i="22"/>
  <c r="AS9" i="22"/>
  <c r="AR9" i="22"/>
  <c r="AQ9" i="22"/>
  <c r="AP9" i="22"/>
  <c r="AO9" i="22"/>
  <c r="AN9" i="22"/>
  <c r="AM9" i="22"/>
  <c r="AL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X9" i="22"/>
  <c r="W9" i="22"/>
  <c r="V9" i="22"/>
  <c r="U9" i="22"/>
  <c r="T9" i="22"/>
  <c r="S9" i="22"/>
  <c r="R9" i="22"/>
  <c r="Q9" i="22"/>
  <c r="P9" i="22"/>
  <c r="O9" i="22"/>
  <c r="N9" i="22"/>
  <c r="L9" i="22"/>
  <c r="K9" i="22"/>
  <c r="J9" i="22"/>
  <c r="I9" i="22"/>
  <c r="H9" i="22"/>
  <c r="G9" i="22"/>
  <c r="F9" i="22"/>
  <c r="E9" i="22"/>
  <c r="D9" i="22"/>
  <c r="C9" i="22"/>
  <c r="B9" i="22"/>
  <c r="BR13" i="21"/>
  <c r="BQ13" i="21"/>
  <c r="BP13" i="21"/>
  <c r="BO13" i="21"/>
  <c r="BN13" i="21"/>
  <c r="BM13" i="21"/>
  <c r="BL13" i="21"/>
  <c r="BK13" i="21"/>
  <c r="BK8" i="21" s="1"/>
  <c r="BJ13" i="21"/>
  <c r="BJ8" i="21" s="1"/>
  <c r="BI13" i="21"/>
  <c r="BI8" i="21" s="1"/>
  <c r="BH13" i="21"/>
  <c r="BH8" i="21" s="1"/>
  <c r="BG13" i="21"/>
  <c r="BT13" i="21" s="1"/>
  <c r="BF13" i="21"/>
  <c r="BF8" i="21" s="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BR9" i="21"/>
  <c r="BR8" i="21" s="1"/>
  <c r="BQ9" i="21"/>
  <c r="BQ8" i="21" s="1"/>
  <c r="BP9" i="21"/>
  <c r="BP8" i="21" s="1"/>
  <c r="BO9" i="21"/>
  <c r="BO8" i="21" s="1"/>
  <c r="BN9" i="21"/>
  <c r="BM9" i="21"/>
  <c r="BL9" i="21"/>
  <c r="BK9" i="21"/>
  <c r="BJ9" i="21"/>
  <c r="BI9" i="21"/>
  <c r="BH9" i="21"/>
  <c r="BG9" i="21"/>
  <c r="BT9" i="21" s="1"/>
  <c r="BF9" i="21"/>
  <c r="BE9" i="21"/>
  <c r="BD9" i="21"/>
  <c r="BC9" i="21"/>
  <c r="BB9" i="21"/>
  <c r="BB8" i="21" s="1"/>
  <c r="BA9" i="21"/>
  <c r="BA8" i="21" s="1"/>
  <c r="AZ9" i="21"/>
  <c r="AZ8" i="21" s="1"/>
  <c r="AY9" i="21"/>
  <c r="AY8" i="21" s="1"/>
  <c r="AX9" i="21"/>
  <c r="AX8" i="21" s="1"/>
  <c r="AW9" i="21"/>
  <c r="AV9" i="21"/>
  <c r="AU9" i="21"/>
  <c r="AT9" i="21"/>
  <c r="AS9" i="21"/>
  <c r="AR9" i="21"/>
  <c r="AQ9" i="21"/>
  <c r="AP9" i="21"/>
  <c r="AO9" i="21"/>
  <c r="AN9" i="21"/>
  <c r="AM9" i="21"/>
  <c r="AL9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BR14" i="16"/>
  <c r="BR8" i="16" s="1"/>
  <c r="BQ14" i="16"/>
  <c r="BQ8" i="16" s="1"/>
  <c r="BP14" i="16"/>
  <c r="BP8" i="16" s="1"/>
  <c r="BO14" i="16"/>
  <c r="BO8" i="16" s="1"/>
  <c r="BN14" i="16"/>
  <c r="BN8" i="16" s="1"/>
  <c r="BM14" i="16"/>
  <c r="BM8" i="16" s="1"/>
  <c r="BL14" i="16"/>
  <c r="BL8" i="16" s="1"/>
  <c r="BK14" i="16"/>
  <c r="BJ14" i="16"/>
  <c r="BI14" i="16"/>
  <c r="BH14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BR9" i="16"/>
  <c r="BQ9" i="16"/>
  <c r="BP9" i="16"/>
  <c r="BO9" i="16"/>
  <c r="BN9" i="16"/>
  <c r="BM9" i="16"/>
  <c r="BL9" i="16"/>
  <c r="BK9" i="16"/>
  <c r="BJ9" i="16"/>
  <c r="BI9" i="16"/>
  <c r="BI8" i="16" s="1"/>
  <c r="BH9" i="16"/>
  <c r="BH8" i="16" s="1"/>
  <c r="BG9" i="16"/>
  <c r="BF9" i="16"/>
  <c r="BF8" i="16" s="1"/>
  <c r="BE9" i="16"/>
  <c r="BE8" i="16" s="1"/>
  <c r="BD9" i="16"/>
  <c r="BD8" i="16" s="1"/>
  <c r="BC9" i="16"/>
  <c r="BC8" i="16" s="1"/>
  <c r="BB9" i="16"/>
  <c r="BB8" i="16" s="1"/>
  <c r="BA9" i="16"/>
  <c r="BA8" i="16" s="1"/>
  <c r="AZ9" i="16"/>
  <c r="AY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BK8" i="16"/>
  <c r="BJ8" i="16"/>
  <c r="AZ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BR8" i="13"/>
  <c r="BQ8" i="13"/>
  <c r="BP8" i="13"/>
  <c r="BO8" i="13"/>
  <c r="BN8" i="13"/>
  <c r="BM8" i="13"/>
  <c r="BL8" i="13"/>
  <c r="BK8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BR8" i="12"/>
  <c r="BQ8" i="12"/>
  <c r="BP8" i="12"/>
  <c r="BO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BR18" i="11"/>
  <c r="BQ18" i="11"/>
  <c r="BP18" i="11"/>
  <c r="BO18" i="11"/>
  <c r="BN18" i="11"/>
  <c r="BM18" i="11"/>
  <c r="BL18" i="11"/>
  <c r="BK18" i="11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L18" i="11"/>
  <c r="K18" i="11"/>
  <c r="J18" i="11"/>
  <c r="I18" i="11"/>
  <c r="H18" i="11"/>
  <c r="G18" i="11"/>
  <c r="F18" i="11"/>
  <c r="E18" i="11"/>
  <c r="D18" i="11"/>
  <c r="C18" i="11"/>
  <c r="B18" i="11"/>
  <c r="BR15" i="11"/>
  <c r="BQ15" i="11"/>
  <c r="BP15" i="11"/>
  <c r="BO15" i="11"/>
  <c r="BN15" i="11"/>
  <c r="BM15" i="11"/>
  <c r="BL15" i="11"/>
  <c r="BK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X15" i="11"/>
  <c r="W15" i="11"/>
  <c r="V15" i="11"/>
  <c r="U15" i="11"/>
  <c r="T15" i="11"/>
  <c r="S15" i="11"/>
  <c r="R15" i="11"/>
  <c r="Q15" i="11"/>
  <c r="P15" i="11"/>
  <c r="O15" i="11"/>
  <c r="N15" i="11"/>
  <c r="L15" i="11"/>
  <c r="K15" i="11"/>
  <c r="J15" i="11"/>
  <c r="I15" i="11"/>
  <c r="H15" i="11"/>
  <c r="G15" i="11"/>
  <c r="F15" i="11"/>
  <c r="E15" i="11"/>
  <c r="D15" i="11"/>
  <c r="C15" i="11"/>
  <c r="B15" i="11"/>
  <c r="BR12" i="11"/>
  <c r="BQ12" i="11"/>
  <c r="BP12" i="11"/>
  <c r="BO12" i="11"/>
  <c r="BN12" i="11"/>
  <c r="BM12" i="11"/>
  <c r="BL12" i="11"/>
  <c r="BK12" i="11"/>
  <c r="BJ12" i="11"/>
  <c r="BI12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X12" i="11"/>
  <c r="W12" i="11"/>
  <c r="V12" i="11"/>
  <c r="U12" i="11"/>
  <c r="T12" i="11"/>
  <c r="S12" i="11"/>
  <c r="R12" i="11"/>
  <c r="Q12" i="11"/>
  <c r="P12" i="11"/>
  <c r="O12" i="11"/>
  <c r="N12" i="11"/>
  <c r="L12" i="11"/>
  <c r="K12" i="11"/>
  <c r="J12" i="11"/>
  <c r="I12" i="11"/>
  <c r="H12" i="11"/>
  <c r="G12" i="11"/>
  <c r="F12" i="11"/>
  <c r="E12" i="11"/>
  <c r="D12" i="11"/>
  <c r="C12" i="11"/>
  <c r="B12" i="11"/>
  <c r="BR10" i="11"/>
  <c r="BQ10" i="11"/>
  <c r="BP10" i="11"/>
  <c r="BO10" i="11"/>
  <c r="BN10" i="11"/>
  <c r="BM10" i="11"/>
  <c r="BL10" i="11"/>
  <c r="BK10" i="11"/>
  <c r="BJ10" i="11"/>
  <c r="BI10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BR9" i="11"/>
  <c r="BQ9" i="11"/>
  <c r="BP9" i="11"/>
  <c r="BO9" i="11"/>
  <c r="BN9" i="11"/>
  <c r="BM9" i="11"/>
  <c r="BL9" i="11"/>
  <c r="BK9" i="11"/>
  <c r="BJ9" i="11"/>
  <c r="BI9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BT8" i="11"/>
  <c r="BT7" i="14" s="1"/>
  <c r="BU33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C29" i="42"/>
  <c r="B29" i="42"/>
  <c r="BR25" i="42"/>
  <c r="BQ25" i="42"/>
  <c r="BP25" i="42"/>
  <c r="BO25" i="42"/>
  <c r="BN25" i="42"/>
  <c r="BM25" i="42"/>
  <c r="BL25" i="42"/>
  <c r="BK25" i="42"/>
  <c r="BJ25" i="42"/>
  <c r="BI25" i="42"/>
  <c r="BH25" i="42"/>
  <c r="BG25" i="42"/>
  <c r="BF25" i="42"/>
  <c r="BE25" i="42"/>
  <c r="BD25" i="42"/>
  <c r="BC25" i="42"/>
  <c r="BB25" i="42"/>
  <c r="BA25" i="42"/>
  <c r="AZ25" i="42"/>
  <c r="AY25" i="42"/>
  <c r="AX25" i="42"/>
  <c r="AW25" i="42"/>
  <c r="AV25" i="42"/>
  <c r="AU25" i="42"/>
  <c r="AT25" i="42"/>
  <c r="AS25" i="42"/>
  <c r="AR25" i="42"/>
  <c r="AQ25" i="42"/>
  <c r="AP25" i="42"/>
  <c r="AO25" i="42"/>
  <c r="AN25" i="42"/>
  <c r="AM25" i="42"/>
  <c r="AL25" i="42"/>
  <c r="AK25" i="42"/>
  <c r="AJ25" i="42"/>
  <c r="AI25" i="42"/>
  <c r="AH25" i="42"/>
  <c r="AG25" i="42"/>
  <c r="AF25" i="42"/>
  <c r="AE25" i="42"/>
  <c r="AD25" i="42"/>
  <c r="AC25" i="42"/>
  <c r="AB25" i="42"/>
  <c r="AA25" i="42"/>
  <c r="Z25" i="42"/>
  <c r="Y25" i="42"/>
  <c r="X25" i="42"/>
  <c r="W25" i="42"/>
  <c r="V25" i="42"/>
  <c r="U25" i="42"/>
  <c r="T25" i="42"/>
  <c r="S25" i="42"/>
  <c r="R25" i="42"/>
  <c r="Q25" i="42"/>
  <c r="P25" i="42"/>
  <c r="O25" i="42"/>
  <c r="N25" i="42"/>
  <c r="M25" i="42"/>
  <c r="L25" i="42"/>
  <c r="K25" i="42"/>
  <c r="J25" i="42"/>
  <c r="I25" i="42"/>
  <c r="H25" i="42"/>
  <c r="G25" i="42"/>
  <c r="F25" i="42"/>
  <c r="E25" i="42"/>
  <c r="D25" i="42"/>
  <c r="C25" i="42"/>
  <c r="B25" i="42"/>
  <c r="BR21" i="42"/>
  <c r="BQ21" i="42"/>
  <c r="BP21" i="42"/>
  <c r="BO21" i="42"/>
  <c r="BN21" i="42"/>
  <c r="BM21" i="42"/>
  <c r="BL21" i="42"/>
  <c r="BK21" i="42"/>
  <c r="BJ21" i="42"/>
  <c r="BI21" i="42"/>
  <c r="BH21" i="42"/>
  <c r="BG21" i="42"/>
  <c r="BF21" i="42"/>
  <c r="BE21" i="42"/>
  <c r="BD21" i="42"/>
  <c r="BC21" i="42"/>
  <c r="BB21" i="42"/>
  <c r="BA21" i="42"/>
  <c r="AZ21" i="42"/>
  <c r="AY21" i="42"/>
  <c r="AX21" i="42"/>
  <c r="AW21" i="42"/>
  <c r="AV21" i="42"/>
  <c r="AU21" i="42"/>
  <c r="AT21" i="42"/>
  <c r="AS21" i="42"/>
  <c r="AR21" i="42"/>
  <c r="AQ21" i="42"/>
  <c r="AP21" i="42"/>
  <c r="AO21" i="42"/>
  <c r="AN21" i="42"/>
  <c r="AM21" i="42"/>
  <c r="AL21" i="42"/>
  <c r="AK21" i="42"/>
  <c r="AJ21" i="42"/>
  <c r="AI21" i="42"/>
  <c r="AH21" i="42"/>
  <c r="AG21" i="42"/>
  <c r="AF21" i="42"/>
  <c r="AE21" i="42"/>
  <c r="AD21" i="42"/>
  <c r="AC21" i="42"/>
  <c r="AB21" i="42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BR17" i="42"/>
  <c r="BQ17" i="42"/>
  <c r="BP17" i="42"/>
  <c r="BO17" i="42"/>
  <c r="BN17" i="42"/>
  <c r="BM17" i="42"/>
  <c r="BL17" i="42"/>
  <c r="BK17" i="42"/>
  <c r="BJ17" i="42"/>
  <c r="BI17" i="42"/>
  <c r="BH17" i="42"/>
  <c r="BG17" i="42"/>
  <c r="BF17" i="42"/>
  <c r="BE17" i="42"/>
  <c r="BD17" i="42"/>
  <c r="BC17" i="42"/>
  <c r="BB17" i="42"/>
  <c r="BA17" i="42"/>
  <c r="AZ17" i="42"/>
  <c r="AY17" i="42"/>
  <c r="AX17" i="42"/>
  <c r="AW17" i="42"/>
  <c r="AV17" i="42"/>
  <c r="AU17" i="42"/>
  <c r="AT17" i="42"/>
  <c r="AS17" i="42"/>
  <c r="AR17" i="42"/>
  <c r="AQ17" i="42"/>
  <c r="AP17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AA17" i="42"/>
  <c r="Z17" i="42"/>
  <c r="Y17" i="42"/>
  <c r="X17" i="42"/>
  <c r="W17" i="42"/>
  <c r="V17" i="42"/>
  <c r="U17" i="42"/>
  <c r="T17" i="42"/>
  <c r="S17" i="42"/>
  <c r="R17" i="42"/>
  <c r="Q17" i="42"/>
  <c r="P17" i="42"/>
  <c r="O17" i="42"/>
  <c r="N17" i="42"/>
  <c r="M17" i="42"/>
  <c r="L17" i="42"/>
  <c r="K17" i="42"/>
  <c r="J17" i="42"/>
  <c r="I17" i="42"/>
  <c r="H17" i="42"/>
  <c r="G17" i="42"/>
  <c r="F17" i="42"/>
  <c r="E17" i="42"/>
  <c r="D17" i="42"/>
  <c r="C17" i="42"/>
  <c r="B17" i="42"/>
  <c r="BP15" i="42"/>
  <c r="BR14" i="42"/>
  <c r="BQ14" i="42"/>
  <c r="BO14" i="42"/>
  <c r="BN14" i="42"/>
  <c r="BM14" i="42"/>
  <c r="BL14" i="42"/>
  <c r="BK14" i="42"/>
  <c r="BJ14" i="42"/>
  <c r="BI14" i="42"/>
  <c r="BH14" i="42"/>
  <c r="BG14" i="42"/>
  <c r="BF14" i="42"/>
  <c r="BE14" i="42"/>
  <c r="BD14" i="42"/>
  <c r="BC14" i="42"/>
  <c r="BB14" i="42"/>
  <c r="BA14" i="42"/>
  <c r="AZ14" i="42"/>
  <c r="AY14" i="42"/>
  <c r="AX14" i="42"/>
  <c r="AW14" i="42"/>
  <c r="AV14" i="42"/>
  <c r="AU14" i="42"/>
  <c r="AT14" i="42"/>
  <c r="AS14" i="42"/>
  <c r="AR14" i="42"/>
  <c r="AQ14" i="42"/>
  <c r="AP14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AA14" i="42"/>
  <c r="Z14" i="42"/>
  <c r="Y14" i="42"/>
  <c r="X14" i="42"/>
  <c r="W14" i="42"/>
  <c r="V14" i="42"/>
  <c r="U14" i="42"/>
  <c r="T14" i="42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BR12" i="42"/>
  <c r="BQ12" i="42"/>
  <c r="BO12" i="42"/>
  <c r="BN12" i="42"/>
  <c r="BM12" i="42"/>
  <c r="BL12" i="42"/>
  <c r="BK12" i="42"/>
  <c r="BJ12" i="42"/>
  <c r="BI12" i="42"/>
  <c r="BH12" i="42"/>
  <c r="BG12" i="42"/>
  <c r="BF12" i="42"/>
  <c r="BE12" i="42"/>
  <c r="BD12" i="42"/>
  <c r="BC12" i="42"/>
  <c r="BB12" i="42"/>
  <c r="BA12" i="42"/>
  <c r="AZ12" i="42"/>
  <c r="AY12" i="42"/>
  <c r="AX12" i="42"/>
  <c r="AW12" i="42"/>
  <c r="AV12" i="42"/>
  <c r="AU12" i="42"/>
  <c r="AT12" i="42"/>
  <c r="AS12" i="42"/>
  <c r="AR12" i="42"/>
  <c r="AQ12" i="42"/>
  <c r="AP12" i="42"/>
  <c r="AO12" i="42"/>
  <c r="AN12" i="42"/>
  <c r="AM12" i="42"/>
  <c r="AL12" i="42"/>
  <c r="AK12" i="42"/>
  <c r="AJ12" i="42"/>
  <c r="AI12" i="42"/>
  <c r="AH12" i="42"/>
  <c r="AG12" i="42"/>
  <c r="AF12" i="42"/>
  <c r="AE12" i="42"/>
  <c r="AD12" i="42"/>
  <c r="AC12" i="42"/>
  <c r="AB12" i="42"/>
  <c r="AA12" i="42"/>
  <c r="Z12" i="42"/>
  <c r="Y12" i="42"/>
  <c r="X12" i="42"/>
  <c r="W12" i="42"/>
  <c r="V12" i="42"/>
  <c r="U12" i="42"/>
  <c r="T12" i="42"/>
  <c r="S12" i="42"/>
  <c r="R12" i="42"/>
  <c r="Q12" i="42"/>
  <c r="P12" i="42"/>
  <c r="O12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BR10" i="42"/>
  <c r="BQ10" i="42"/>
  <c r="BO10" i="42"/>
  <c r="BN10" i="42"/>
  <c r="BM10" i="42"/>
  <c r="BL10" i="42"/>
  <c r="BK10" i="42"/>
  <c r="BJ10" i="42"/>
  <c r="BI10" i="42"/>
  <c r="BH10" i="42"/>
  <c r="BG10" i="42"/>
  <c r="BF10" i="42"/>
  <c r="BE10" i="42"/>
  <c r="BD10" i="42"/>
  <c r="BC10" i="42"/>
  <c r="BB10" i="42"/>
  <c r="BA10" i="42"/>
  <c r="AZ10" i="42"/>
  <c r="AY10" i="42"/>
  <c r="AX10" i="42"/>
  <c r="AW10" i="42"/>
  <c r="AV10" i="42"/>
  <c r="AU10" i="42"/>
  <c r="AT10" i="42"/>
  <c r="AS10" i="42"/>
  <c r="AR10" i="42"/>
  <c r="AQ10" i="42"/>
  <c r="AP10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AA10" i="42"/>
  <c r="Z10" i="42"/>
  <c r="Y10" i="42"/>
  <c r="X10" i="42"/>
  <c r="W10" i="42"/>
  <c r="V10" i="42"/>
  <c r="U10" i="42"/>
  <c r="T10" i="42"/>
  <c r="S10" i="42"/>
  <c r="R10" i="42"/>
  <c r="Q10" i="42"/>
  <c r="P10" i="42"/>
  <c r="O10" i="42"/>
  <c r="N10" i="42"/>
  <c r="M10" i="42"/>
  <c r="L10" i="42"/>
  <c r="K10" i="42"/>
  <c r="J10" i="42"/>
  <c r="I10" i="42"/>
  <c r="H10" i="42"/>
  <c r="G10" i="42"/>
  <c r="F10" i="42"/>
  <c r="E10" i="42"/>
  <c r="D10" i="42"/>
  <c r="C10" i="42"/>
  <c r="B10" i="42"/>
  <c r="BR37" i="41"/>
  <c r="BQ37" i="41"/>
  <c r="BP37" i="41"/>
  <c r="BO37" i="41"/>
  <c r="BN37" i="41"/>
  <c r="BM37" i="41"/>
  <c r="BL37" i="41"/>
  <c r="BK37" i="41"/>
  <c r="BJ37" i="41"/>
  <c r="BI37" i="41"/>
  <c r="BH37" i="41"/>
  <c r="BG37" i="41"/>
  <c r="BF37" i="41"/>
  <c r="BE37" i="41"/>
  <c r="BD37" i="41"/>
  <c r="BC37" i="41"/>
  <c r="BB37" i="41"/>
  <c r="BA37" i="41"/>
  <c r="AZ37" i="41"/>
  <c r="AY37" i="41"/>
  <c r="AX37" i="41"/>
  <c r="AW37" i="41"/>
  <c r="AV37" i="41"/>
  <c r="AU37" i="41"/>
  <c r="AT37" i="41"/>
  <c r="AS37" i="41"/>
  <c r="AR37" i="41"/>
  <c r="AQ37" i="41"/>
  <c r="AP37" i="41"/>
  <c r="AO37" i="41"/>
  <c r="AN37" i="41"/>
  <c r="AM37" i="41"/>
  <c r="AL37" i="41"/>
  <c r="AK37" i="41"/>
  <c r="AJ37" i="41"/>
  <c r="AI37" i="41"/>
  <c r="AH37" i="41"/>
  <c r="AG37" i="41"/>
  <c r="AF37" i="41"/>
  <c r="AE37" i="41"/>
  <c r="AD37" i="41"/>
  <c r="AC37" i="41"/>
  <c r="AB37" i="41"/>
  <c r="AA37" i="41"/>
  <c r="Z37" i="41"/>
  <c r="Y37" i="41"/>
  <c r="X37" i="41"/>
  <c r="W37" i="41"/>
  <c r="V37" i="41"/>
  <c r="U37" i="41"/>
  <c r="T37" i="41"/>
  <c r="S37" i="41"/>
  <c r="R37" i="41"/>
  <c r="Q37" i="41"/>
  <c r="P37" i="41"/>
  <c r="O37" i="41"/>
  <c r="N37" i="41"/>
  <c r="M37" i="41"/>
  <c r="L37" i="41"/>
  <c r="K37" i="41"/>
  <c r="J37" i="41"/>
  <c r="I37" i="41"/>
  <c r="H37" i="41"/>
  <c r="G37" i="41"/>
  <c r="F37" i="41"/>
  <c r="E37" i="41"/>
  <c r="D37" i="41"/>
  <c r="C37" i="41"/>
  <c r="B37" i="41"/>
  <c r="BR30" i="41"/>
  <c r="BQ30" i="41"/>
  <c r="BP30" i="41"/>
  <c r="BO30" i="41"/>
  <c r="BN30" i="41"/>
  <c r="BM30" i="41"/>
  <c r="BL30" i="41"/>
  <c r="BK30" i="41"/>
  <c r="BJ30" i="41"/>
  <c r="BI30" i="41"/>
  <c r="BH30" i="41"/>
  <c r="BG30" i="41"/>
  <c r="BF30" i="41"/>
  <c r="BE30" i="41"/>
  <c r="BD30" i="41"/>
  <c r="BC30" i="41"/>
  <c r="BB30" i="41"/>
  <c r="BA30" i="41"/>
  <c r="AZ30" i="41"/>
  <c r="AY30" i="41"/>
  <c r="AX30" i="41"/>
  <c r="AW30" i="41"/>
  <c r="AV30" i="41"/>
  <c r="AU30" i="41"/>
  <c r="AT30" i="41"/>
  <c r="AS30" i="41"/>
  <c r="AR30" i="41"/>
  <c r="AQ30" i="41"/>
  <c r="AP30" i="41"/>
  <c r="AO30" i="41"/>
  <c r="AN30" i="41"/>
  <c r="AM30" i="41"/>
  <c r="AL30" i="41"/>
  <c r="AK30" i="41"/>
  <c r="AJ30" i="41"/>
  <c r="AI30" i="41"/>
  <c r="AH30" i="41"/>
  <c r="AG30" i="41"/>
  <c r="AF30" i="41"/>
  <c r="AE30" i="41"/>
  <c r="AD30" i="41"/>
  <c r="AC30" i="41"/>
  <c r="AB30" i="41"/>
  <c r="AA30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D30" i="41"/>
  <c r="C30" i="41"/>
  <c r="B30" i="41"/>
  <c r="BR21" i="41"/>
  <c r="BQ21" i="41"/>
  <c r="BP21" i="41"/>
  <c r="BO21" i="41"/>
  <c r="BN21" i="41"/>
  <c r="BM21" i="41"/>
  <c r="BL21" i="41"/>
  <c r="BK21" i="41"/>
  <c r="BJ21" i="41"/>
  <c r="BI21" i="41"/>
  <c r="BH21" i="41"/>
  <c r="BG21" i="41"/>
  <c r="BF21" i="41"/>
  <c r="BE21" i="41"/>
  <c r="BD21" i="41"/>
  <c r="BC21" i="41"/>
  <c r="BB21" i="41"/>
  <c r="BA21" i="41"/>
  <c r="AZ21" i="41"/>
  <c r="AY21" i="41"/>
  <c r="AX21" i="41"/>
  <c r="AW21" i="41"/>
  <c r="AV21" i="41"/>
  <c r="AU21" i="41"/>
  <c r="AT21" i="41"/>
  <c r="AS21" i="41"/>
  <c r="AR21" i="41"/>
  <c r="AQ21" i="41"/>
  <c r="AP21" i="41"/>
  <c r="AO21" i="41"/>
  <c r="AN21" i="41"/>
  <c r="AM21" i="41"/>
  <c r="AL21" i="41"/>
  <c r="AK21" i="41"/>
  <c r="AJ21" i="41"/>
  <c r="AI21" i="41"/>
  <c r="AH21" i="41"/>
  <c r="AG21" i="41"/>
  <c r="AF21" i="41"/>
  <c r="AE21" i="41"/>
  <c r="AD21" i="41"/>
  <c r="AC21" i="41"/>
  <c r="AB21" i="41"/>
  <c r="AA21" i="41"/>
  <c r="Z21" i="41"/>
  <c r="Y21" i="41"/>
  <c r="X21" i="41"/>
  <c r="W21" i="41"/>
  <c r="V21" i="41"/>
  <c r="U21" i="41"/>
  <c r="T21" i="41"/>
  <c r="S21" i="4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B21" i="41"/>
  <c r="BR9" i="41"/>
  <c r="BQ9" i="41"/>
  <c r="BP9" i="41"/>
  <c r="BO9" i="41"/>
  <c r="BN9" i="41"/>
  <c r="BM9" i="41"/>
  <c r="BL9" i="41"/>
  <c r="BK9" i="41"/>
  <c r="BJ9" i="41"/>
  <c r="BI9" i="41"/>
  <c r="BH9" i="41"/>
  <c r="BG9" i="41"/>
  <c r="BF9" i="41"/>
  <c r="BE9" i="41"/>
  <c r="BD9" i="41"/>
  <c r="BC9" i="41"/>
  <c r="BB9" i="41"/>
  <c r="BA9" i="41"/>
  <c r="AZ9" i="41"/>
  <c r="AY9" i="41"/>
  <c r="AX9" i="41"/>
  <c r="AW9" i="41"/>
  <c r="AV9" i="41"/>
  <c r="AU9" i="41"/>
  <c r="AT9" i="41"/>
  <c r="AS9" i="41"/>
  <c r="AR9" i="41"/>
  <c r="AQ9" i="41"/>
  <c r="AP9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AA9" i="41"/>
  <c r="Z9" i="41"/>
  <c r="Y9" i="41"/>
  <c r="X9" i="41"/>
  <c r="W9" i="41"/>
  <c r="V9" i="41"/>
  <c r="U9" i="41"/>
  <c r="T9" i="41"/>
  <c r="S9" i="41"/>
  <c r="R9" i="41"/>
  <c r="Q9" i="41"/>
  <c r="P9" i="41"/>
  <c r="O9" i="41"/>
  <c r="N9" i="41"/>
  <c r="M9" i="41"/>
  <c r="L9" i="41"/>
  <c r="K9" i="41"/>
  <c r="J9" i="41"/>
  <c r="I9" i="41"/>
  <c r="H9" i="41"/>
  <c r="G9" i="41"/>
  <c r="F9" i="41"/>
  <c r="E9" i="41"/>
  <c r="D9" i="41"/>
  <c r="C9" i="41"/>
  <c r="B9" i="41"/>
  <c r="BQ8" i="41"/>
  <c r="BP8" i="41"/>
  <c r="BO8" i="41"/>
  <c r="BN8" i="41"/>
  <c r="BM8" i="41"/>
  <c r="BL8" i="41"/>
  <c r="BK8" i="41"/>
  <c r="BJ8" i="41"/>
  <c r="BI8" i="41"/>
  <c r="BH8" i="41"/>
  <c r="BG8" i="41"/>
  <c r="BF8" i="41"/>
  <c r="BE8" i="41"/>
  <c r="BD8" i="41"/>
  <c r="BC8" i="41"/>
  <c r="BB8" i="41"/>
  <c r="BA8" i="41"/>
  <c r="AZ8" i="41"/>
  <c r="AY8" i="41"/>
  <c r="AX8" i="41"/>
  <c r="AW8" i="41"/>
  <c r="AV8" i="41"/>
  <c r="AU8" i="41"/>
  <c r="AT8" i="41"/>
  <c r="AS8" i="41"/>
  <c r="AR8" i="41"/>
  <c r="AQ8" i="41"/>
  <c r="AP8" i="41"/>
  <c r="AO8" i="41"/>
  <c r="AN8" i="41"/>
  <c r="AM8" i="41"/>
  <c r="AL8" i="41"/>
  <c r="Y8" i="41"/>
  <c r="X8" i="41"/>
  <c r="W8" i="41"/>
  <c r="V8" i="41"/>
  <c r="U8" i="41"/>
  <c r="T8" i="41"/>
  <c r="S8" i="41"/>
  <c r="R8" i="41"/>
  <c r="Q8" i="41"/>
  <c r="P8" i="41"/>
  <c r="O8" i="41"/>
  <c r="N8" i="41"/>
  <c r="M8" i="41"/>
  <c r="L8" i="41"/>
  <c r="K8" i="41"/>
  <c r="J8" i="41"/>
  <c r="I8" i="41"/>
  <c r="H8" i="41"/>
  <c r="G8" i="41"/>
  <c r="F8" i="41"/>
  <c r="E8" i="41"/>
  <c r="D8" i="41"/>
  <c r="C8" i="41"/>
  <c r="B8" i="41"/>
  <c r="BT7" i="41"/>
  <c r="BR8" i="40"/>
  <c r="BQ8" i="40"/>
  <c r="BP8" i="40"/>
  <c r="BO8" i="40"/>
  <c r="BN8" i="40"/>
  <c r="BM8" i="40"/>
  <c r="BL8" i="40"/>
  <c r="BK8" i="40"/>
  <c r="BJ8" i="40"/>
  <c r="BI8" i="40"/>
  <c r="BH8" i="40"/>
  <c r="BG8" i="40"/>
  <c r="BF8" i="40"/>
  <c r="BE8" i="40"/>
  <c r="BD8" i="40"/>
  <c r="BC8" i="40"/>
  <c r="BB8" i="40"/>
  <c r="BA8" i="40"/>
  <c r="AZ8" i="40"/>
  <c r="AY8" i="40"/>
  <c r="AX8" i="40"/>
  <c r="AW8" i="40"/>
  <c r="AV8" i="40"/>
  <c r="AU8" i="40"/>
  <c r="AT8" i="40"/>
  <c r="AS8" i="40"/>
  <c r="AR8" i="40"/>
  <c r="AQ8" i="40"/>
  <c r="AP8" i="40"/>
  <c r="AO8" i="40"/>
  <c r="AN8" i="40"/>
  <c r="AM8" i="40"/>
  <c r="AL8" i="40"/>
  <c r="AK8" i="40"/>
  <c r="AJ8" i="40"/>
  <c r="AI8" i="40"/>
  <c r="AH8" i="40"/>
  <c r="AG8" i="40"/>
  <c r="AF8" i="40"/>
  <c r="AE8" i="40"/>
  <c r="AD8" i="40"/>
  <c r="AC8" i="40"/>
  <c r="AB8" i="40"/>
  <c r="AA8" i="40"/>
  <c r="Z8" i="40"/>
  <c r="Y8" i="40"/>
  <c r="X8" i="40"/>
  <c r="W8" i="40"/>
  <c r="V8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BT7" i="40"/>
  <c r="BR8" i="39"/>
  <c r="BQ8" i="39"/>
  <c r="BP8" i="39"/>
  <c r="BO8" i="39"/>
  <c r="BN8" i="39"/>
  <c r="BM8" i="39"/>
  <c r="BL8" i="39"/>
  <c r="BK8" i="39"/>
  <c r="BJ8" i="39"/>
  <c r="BI8" i="39"/>
  <c r="BH8" i="39"/>
  <c r="BG8" i="39"/>
  <c r="BF8" i="39"/>
  <c r="BE8" i="39"/>
  <c r="BD8" i="39"/>
  <c r="BC8" i="39"/>
  <c r="BB8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AM8" i="39"/>
  <c r="AL8" i="39"/>
  <c r="AK8" i="39"/>
  <c r="AJ8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W8" i="39"/>
  <c r="V8" i="39"/>
  <c r="U8" i="39"/>
  <c r="T8" i="39"/>
  <c r="S8" i="39"/>
  <c r="R8" i="39"/>
  <c r="Q8" i="39"/>
  <c r="P8" i="39"/>
  <c r="O8" i="39"/>
  <c r="N8" i="39"/>
  <c r="M8" i="39"/>
  <c r="L8" i="39"/>
  <c r="K8" i="39"/>
  <c r="J8" i="39"/>
  <c r="I8" i="39"/>
  <c r="H8" i="39"/>
  <c r="G8" i="39"/>
  <c r="F8" i="39"/>
  <c r="E8" i="39"/>
  <c r="D8" i="39"/>
  <c r="C8" i="39"/>
  <c r="B8" i="39"/>
  <c r="BT7" i="39"/>
  <c r="BR8" i="38"/>
  <c r="BQ8" i="38"/>
  <c r="BP8" i="38"/>
  <c r="BO8" i="38"/>
  <c r="BN8" i="38"/>
  <c r="BM8" i="38"/>
  <c r="BL8" i="38"/>
  <c r="BK8" i="38"/>
  <c r="BJ8" i="38"/>
  <c r="BI8" i="38"/>
  <c r="BH8" i="38"/>
  <c r="BG8" i="38"/>
  <c r="BF8" i="38"/>
  <c r="BE8" i="38"/>
  <c r="BD8" i="38"/>
  <c r="BC8" i="38"/>
  <c r="BB8" i="38"/>
  <c r="BA8" i="38"/>
  <c r="AZ8" i="38"/>
  <c r="AY8" i="38"/>
  <c r="AX8" i="38"/>
  <c r="AW8" i="38"/>
  <c r="AV8" i="38"/>
  <c r="AU8" i="38"/>
  <c r="AT8" i="38"/>
  <c r="AS8" i="38"/>
  <c r="AR8" i="38"/>
  <c r="AQ8" i="38"/>
  <c r="AP8" i="38"/>
  <c r="AO8" i="38"/>
  <c r="AN8" i="38"/>
  <c r="AM8" i="38"/>
  <c r="AL8" i="38"/>
  <c r="AK8" i="38"/>
  <c r="AJ8" i="38"/>
  <c r="AI8" i="38"/>
  <c r="AH8" i="38"/>
  <c r="AG8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H8" i="38"/>
  <c r="G8" i="38"/>
  <c r="F8" i="38"/>
  <c r="E8" i="38"/>
  <c r="D8" i="38"/>
  <c r="C8" i="38"/>
  <c r="B8" i="38"/>
  <c r="BT7" i="38"/>
  <c r="BR8" i="37"/>
  <c r="BQ8" i="37"/>
  <c r="BP8" i="37"/>
  <c r="BO8" i="37"/>
  <c r="BN8" i="37"/>
  <c r="BM8" i="37"/>
  <c r="BL8" i="37"/>
  <c r="BK8" i="37"/>
  <c r="BJ8" i="37"/>
  <c r="BI8" i="37"/>
  <c r="BH8" i="37"/>
  <c r="BG8" i="37"/>
  <c r="BF8" i="37"/>
  <c r="BE8" i="37"/>
  <c r="BD8" i="37"/>
  <c r="BC8" i="37"/>
  <c r="BB8" i="37"/>
  <c r="BA8" i="37"/>
  <c r="AZ8" i="37"/>
  <c r="AY8" i="37"/>
  <c r="AX8" i="37"/>
  <c r="AW8" i="37"/>
  <c r="AV8" i="37"/>
  <c r="AU8" i="37"/>
  <c r="AT8" i="37"/>
  <c r="AS8" i="37"/>
  <c r="AR8" i="37"/>
  <c r="AQ8" i="37"/>
  <c r="AP8" i="37"/>
  <c r="AO8" i="37"/>
  <c r="AN8" i="37"/>
  <c r="AM8" i="37"/>
  <c r="AL8" i="37"/>
  <c r="AK8" i="37"/>
  <c r="AJ8" i="37"/>
  <c r="AI8" i="37"/>
  <c r="AH8" i="37"/>
  <c r="AG8" i="37"/>
  <c r="AF8" i="37"/>
  <c r="AE8" i="37"/>
  <c r="AD8" i="37"/>
  <c r="AC8" i="37"/>
  <c r="AB8" i="37"/>
  <c r="AA8" i="37"/>
  <c r="Z8" i="37"/>
  <c r="Y8" i="37"/>
  <c r="X8" i="37"/>
  <c r="W8" i="37"/>
  <c r="V8" i="37"/>
  <c r="U8" i="37"/>
  <c r="T8" i="37"/>
  <c r="S8" i="37"/>
  <c r="R8" i="37"/>
  <c r="Q8" i="37"/>
  <c r="P8" i="37"/>
  <c r="O8" i="37"/>
  <c r="N8" i="37"/>
  <c r="M8" i="37"/>
  <c r="L8" i="37"/>
  <c r="K8" i="37"/>
  <c r="J8" i="37"/>
  <c r="I8" i="37"/>
  <c r="H8" i="37"/>
  <c r="G8" i="37"/>
  <c r="F8" i="37"/>
  <c r="E8" i="37"/>
  <c r="D8" i="37"/>
  <c r="C8" i="37"/>
  <c r="B8" i="37"/>
  <c r="BR8" i="36"/>
  <c r="BQ8" i="36"/>
  <c r="BP8" i="36"/>
  <c r="BO8" i="36"/>
  <c r="BN8" i="36"/>
  <c r="BM8" i="36"/>
  <c r="BL8" i="36"/>
  <c r="BK8" i="36"/>
  <c r="BJ8" i="36"/>
  <c r="BI8" i="36"/>
  <c r="BH8" i="36"/>
  <c r="BG8" i="36"/>
  <c r="BF8" i="36"/>
  <c r="BE8" i="36"/>
  <c r="BD8" i="36"/>
  <c r="BC8" i="36"/>
  <c r="BB8" i="36"/>
  <c r="BA8" i="36"/>
  <c r="AZ8" i="36"/>
  <c r="AY8" i="36"/>
  <c r="AX8" i="36"/>
  <c r="AW8" i="36"/>
  <c r="AV8" i="36"/>
  <c r="AU8" i="36"/>
  <c r="AT8" i="36"/>
  <c r="AS8" i="36"/>
  <c r="AR8" i="36"/>
  <c r="AQ8" i="36"/>
  <c r="AP8" i="36"/>
  <c r="AO8" i="36"/>
  <c r="AN8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8" i="36"/>
  <c r="BT7" i="36"/>
  <c r="BT7" i="37" s="1"/>
  <c r="BI7" i="36"/>
  <c r="BI7" i="37" s="1"/>
  <c r="BI7" i="38" s="1"/>
  <c r="BI7" i="39" s="1"/>
  <c r="BI7" i="40" s="1"/>
  <c r="BI7" i="41" s="1"/>
  <c r="BI8" i="42" s="1"/>
  <c r="BH7" i="36"/>
  <c r="BH7" i="37" s="1"/>
  <c r="BH7" i="38" s="1"/>
  <c r="BH7" i="39" s="1"/>
  <c r="BH7" i="40" s="1"/>
  <c r="BH7" i="41" s="1"/>
  <c r="BH8" i="42" s="1"/>
  <c r="BG7" i="36"/>
  <c r="BG7" i="37" s="1"/>
  <c r="BG7" i="38" s="1"/>
  <c r="BG7" i="39" s="1"/>
  <c r="BG7" i="40" s="1"/>
  <c r="BG7" i="41" s="1"/>
  <c r="BG8" i="42" s="1"/>
  <c r="BF7" i="36"/>
  <c r="BF7" i="37" s="1"/>
  <c r="BF7" i="38" s="1"/>
  <c r="BF7" i="39" s="1"/>
  <c r="BF7" i="40" s="1"/>
  <c r="BF7" i="41" s="1"/>
  <c r="BF8" i="42" s="1"/>
  <c r="BE7" i="36"/>
  <c r="BE7" i="37" s="1"/>
  <c r="BE7" i="38" s="1"/>
  <c r="BE7" i="39" s="1"/>
  <c r="BE7" i="40" s="1"/>
  <c r="BE7" i="41" s="1"/>
  <c r="BE8" i="42" s="1"/>
  <c r="BR8" i="35"/>
  <c r="BQ8" i="35"/>
  <c r="BP8" i="35"/>
  <c r="BO8" i="35"/>
  <c r="BN8" i="35"/>
  <c r="BM8" i="35"/>
  <c r="BL8" i="35"/>
  <c r="BK8" i="35"/>
  <c r="BJ8" i="35"/>
  <c r="BI8" i="35"/>
  <c r="BH8" i="35"/>
  <c r="BG8" i="35"/>
  <c r="BF8" i="35"/>
  <c r="BE8" i="35"/>
  <c r="BD8" i="35"/>
  <c r="BC8" i="35"/>
  <c r="BB8" i="35"/>
  <c r="BA8" i="35"/>
  <c r="AZ8" i="35"/>
  <c r="AY8" i="35"/>
  <c r="AX8" i="35"/>
  <c r="AW8" i="35"/>
  <c r="AV8" i="35"/>
  <c r="AU8" i="35"/>
  <c r="AT8" i="35"/>
  <c r="AS8" i="35"/>
  <c r="AR8" i="35"/>
  <c r="AQ8" i="35"/>
  <c r="AP8" i="35"/>
  <c r="AO8" i="35"/>
  <c r="AN8" i="35"/>
  <c r="AM8" i="35"/>
  <c r="AL8" i="35"/>
  <c r="AK8" i="35"/>
  <c r="AJ8" i="35"/>
  <c r="AI8" i="35"/>
  <c r="AH8" i="35"/>
  <c r="AG8" i="35"/>
  <c r="AF8" i="35"/>
  <c r="AE8" i="35"/>
  <c r="AD8" i="35"/>
  <c r="AC8" i="35"/>
  <c r="AB8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L8" i="35"/>
  <c r="K8" i="35"/>
  <c r="J8" i="35"/>
  <c r="I8" i="35"/>
  <c r="H8" i="35"/>
  <c r="G8" i="35"/>
  <c r="F8" i="35"/>
  <c r="E8" i="35"/>
  <c r="D8" i="35"/>
  <c r="C8" i="35"/>
  <c r="B8" i="35"/>
  <c r="BT7" i="35"/>
  <c r="BR7" i="35"/>
  <c r="BR7" i="36" s="1"/>
  <c r="BR7" i="37" s="1"/>
  <c r="BR7" i="38" s="1"/>
  <c r="BR7" i="39" s="1"/>
  <c r="BR7" i="40" s="1"/>
  <c r="BR7" i="41" s="1"/>
  <c r="BR8" i="42" s="1"/>
  <c r="BQ7" i="35"/>
  <c r="BQ7" i="36" s="1"/>
  <c r="BQ7" i="37" s="1"/>
  <c r="BQ7" i="38" s="1"/>
  <c r="BQ7" i="39" s="1"/>
  <c r="BQ7" i="40" s="1"/>
  <c r="BQ7" i="41" s="1"/>
  <c r="BQ8" i="42" s="1"/>
  <c r="BP7" i="35"/>
  <c r="BP7" i="36" s="1"/>
  <c r="BP7" i="37" s="1"/>
  <c r="BP7" i="38" s="1"/>
  <c r="BP7" i="39" s="1"/>
  <c r="BP7" i="40" s="1"/>
  <c r="BP7" i="41" s="1"/>
  <c r="BP8" i="42" s="1"/>
  <c r="BO7" i="35"/>
  <c r="BO7" i="36" s="1"/>
  <c r="BO7" i="37" s="1"/>
  <c r="BO7" i="38" s="1"/>
  <c r="BO7" i="39" s="1"/>
  <c r="BO7" i="40" s="1"/>
  <c r="BO7" i="41" s="1"/>
  <c r="BO8" i="42" s="1"/>
  <c r="BN7" i="35"/>
  <c r="BN7" i="36" s="1"/>
  <c r="BN7" i="37" s="1"/>
  <c r="BN7" i="38" s="1"/>
  <c r="BN7" i="39" s="1"/>
  <c r="BN7" i="40" s="1"/>
  <c r="BN7" i="41" s="1"/>
  <c r="BN8" i="42" s="1"/>
  <c r="BK7" i="35"/>
  <c r="BK7" i="36" s="1"/>
  <c r="BK7" i="37" s="1"/>
  <c r="BK7" i="38" s="1"/>
  <c r="BK7" i="39" s="1"/>
  <c r="BK7" i="40" s="1"/>
  <c r="BK7" i="41" s="1"/>
  <c r="BK8" i="42" s="1"/>
  <c r="BJ7" i="35"/>
  <c r="BJ7" i="36" s="1"/>
  <c r="BJ7" i="37" s="1"/>
  <c r="BJ7" i="38" s="1"/>
  <c r="BJ7" i="39" s="1"/>
  <c r="BJ7" i="40" s="1"/>
  <c r="BJ7" i="41" s="1"/>
  <c r="BJ8" i="42" s="1"/>
  <c r="BI7" i="35"/>
  <c r="BH7" i="35"/>
  <c r="BG7" i="35"/>
  <c r="BF7" i="35"/>
  <c r="BE7" i="35"/>
  <c r="BR20" i="34"/>
  <c r="BQ20" i="34"/>
  <c r="BP20" i="34"/>
  <c r="BO20" i="34"/>
  <c r="BN20" i="34"/>
  <c r="BM20" i="34"/>
  <c r="BL20" i="34"/>
  <c r="BK20" i="34"/>
  <c r="BJ20" i="34"/>
  <c r="BI20" i="34"/>
  <c r="BH20" i="34"/>
  <c r="BG20" i="34"/>
  <c r="BF20" i="34"/>
  <c r="BE20" i="34"/>
  <c r="BD20" i="34"/>
  <c r="BC20" i="34"/>
  <c r="BB20" i="34"/>
  <c r="BA20" i="34"/>
  <c r="AZ20" i="34"/>
  <c r="AY20" i="34"/>
  <c r="AX20" i="34"/>
  <c r="AW20" i="34"/>
  <c r="AV20" i="34"/>
  <c r="AU20" i="34"/>
  <c r="AT20" i="34"/>
  <c r="AS20" i="34"/>
  <c r="AR20" i="34"/>
  <c r="AQ20" i="34"/>
  <c r="AP20" i="34"/>
  <c r="AO20" i="34"/>
  <c r="AN20" i="34"/>
  <c r="AM20" i="34"/>
  <c r="AL20" i="34"/>
  <c r="AK20" i="34"/>
  <c r="AJ20" i="34"/>
  <c r="AI20" i="34"/>
  <c r="AH20" i="34"/>
  <c r="AG20" i="34"/>
  <c r="AF20" i="34"/>
  <c r="AE20" i="34"/>
  <c r="AD20" i="34"/>
  <c r="AC20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C20" i="34"/>
  <c r="B20" i="34"/>
  <c r="BR17" i="34"/>
  <c r="BQ17" i="34"/>
  <c r="BP17" i="34"/>
  <c r="BO17" i="34"/>
  <c r="BN17" i="34"/>
  <c r="BM17" i="34"/>
  <c r="BL17" i="34"/>
  <c r="BK17" i="34"/>
  <c r="BJ17" i="34"/>
  <c r="BI17" i="34"/>
  <c r="BH17" i="34"/>
  <c r="BG17" i="34"/>
  <c r="BF17" i="34"/>
  <c r="BE17" i="34"/>
  <c r="BD17" i="34"/>
  <c r="BC17" i="34"/>
  <c r="BB17" i="34"/>
  <c r="BA17" i="34"/>
  <c r="AZ17" i="34"/>
  <c r="AY17" i="34"/>
  <c r="AX17" i="34"/>
  <c r="AW17" i="34"/>
  <c r="AV17" i="34"/>
  <c r="AU17" i="34"/>
  <c r="AT17" i="34"/>
  <c r="AS17" i="34"/>
  <c r="AR17" i="34"/>
  <c r="AQ17" i="34"/>
  <c r="AP17" i="34"/>
  <c r="AO17" i="34"/>
  <c r="AN17" i="34"/>
  <c r="AM17" i="34"/>
  <c r="AL17" i="34"/>
  <c r="AK17" i="34"/>
  <c r="AJ17" i="34"/>
  <c r="AI17" i="34"/>
  <c r="AH17" i="34"/>
  <c r="AG17" i="34"/>
  <c r="AF17" i="34"/>
  <c r="AE17" i="34"/>
  <c r="AD17" i="34"/>
  <c r="AC17" i="34"/>
  <c r="AB17" i="34"/>
  <c r="AA17" i="34"/>
  <c r="Z17" i="34"/>
  <c r="Y17" i="34"/>
  <c r="X17" i="34"/>
  <c r="W17" i="34"/>
  <c r="V17" i="34"/>
  <c r="U17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C17" i="34"/>
  <c r="B17" i="34"/>
  <c r="BR14" i="34"/>
  <c r="BP14" i="34"/>
  <c r="BO14" i="34"/>
  <c r="BN14" i="34"/>
  <c r="BM14" i="34"/>
  <c r="BL14" i="34"/>
  <c r="BK14" i="34"/>
  <c r="BJ14" i="34"/>
  <c r="BI14" i="34"/>
  <c r="BH14" i="34"/>
  <c r="BG14" i="34"/>
  <c r="BF14" i="34"/>
  <c r="BE14" i="34"/>
  <c r="BD14" i="34"/>
  <c r="BC14" i="34"/>
  <c r="BB14" i="34"/>
  <c r="BA14" i="34"/>
  <c r="AZ14" i="34"/>
  <c r="AY14" i="34"/>
  <c r="AX14" i="34"/>
  <c r="AW14" i="34"/>
  <c r="AV14" i="34"/>
  <c r="AU14" i="34"/>
  <c r="AT14" i="34"/>
  <c r="AS14" i="34"/>
  <c r="AR14" i="34"/>
  <c r="AQ14" i="34"/>
  <c r="AP14" i="34"/>
  <c r="AO14" i="34"/>
  <c r="AN14" i="34"/>
  <c r="AM14" i="34"/>
  <c r="AL14" i="34"/>
  <c r="AK14" i="34"/>
  <c r="AJ14" i="34"/>
  <c r="AI14" i="34"/>
  <c r="AH14" i="34"/>
  <c r="AG14" i="34"/>
  <c r="AF14" i="34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J14" i="34"/>
  <c r="I14" i="34"/>
  <c r="H14" i="34"/>
  <c r="G14" i="34"/>
  <c r="F14" i="34"/>
  <c r="E14" i="34"/>
  <c r="D14" i="34"/>
  <c r="C14" i="34"/>
  <c r="B14" i="34"/>
  <c r="BR11" i="34"/>
  <c r="BQ11" i="34"/>
  <c r="BP11" i="34"/>
  <c r="BO11" i="34"/>
  <c r="BN11" i="34"/>
  <c r="BM11" i="34"/>
  <c r="BL11" i="34"/>
  <c r="BK11" i="34"/>
  <c r="BJ11" i="34"/>
  <c r="BI11" i="34"/>
  <c r="BH11" i="34"/>
  <c r="BG11" i="34"/>
  <c r="BF11" i="34"/>
  <c r="BE11" i="34"/>
  <c r="BD11" i="34"/>
  <c r="BC11" i="34"/>
  <c r="BB11" i="34"/>
  <c r="BA11" i="34"/>
  <c r="AZ11" i="34"/>
  <c r="AY11" i="34"/>
  <c r="AX11" i="34"/>
  <c r="AW11" i="34"/>
  <c r="AV11" i="34"/>
  <c r="AU11" i="34"/>
  <c r="AT11" i="34"/>
  <c r="AS11" i="34"/>
  <c r="AR11" i="34"/>
  <c r="AQ11" i="34"/>
  <c r="AP11" i="34"/>
  <c r="AO11" i="34"/>
  <c r="AN11" i="34"/>
  <c r="AM11" i="34"/>
  <c r="AL11" i="34"/>
  <c r="AK11" i="34"/>
  <c r="AJ11" i="34"/>
  <c r="AI11" i="34"/>
  <c r="AH11" i="34"/>
  <c r="AG11" i="34"/>
  <c r="AF11" i="34"/>
  <c r="AE11" i="34"/>
  <c r="AD11" i="34"/>
  <c r="AC11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J11" i="34"/>
  <c r="I11" i="34"/>
  <c r="H11" i="34"/>
  <c r="G11" i="34"/>
  <c r="F11" i="34"/>
  <c r="E11" i="34"/>
  <c r="D11" i="34"/>
  <c r="C11" i="34"/>
  <c r="B11" i="34"/>
  <c r="BR9" i="34"/>
  <c r="BQ9" i="34"/>
  <c r="BP9" i="34"/>
  <c r="BO9" i="34"/>
  <c r="BN9" i="34"/>
  <c r="BM9" i="34"/>
  <c r="BL9" i="34"/>
  <c r="BK9" i="34"/>
  <c r="BJ9" i="34"/>
  <c r="BI9" i="34"/>
  <c r="BH9" i="34"/>
  <c r="BG9" i="34"/>
  <c r="BF9" i="34"/>
  <c r="BE9" i="34"/>
  <c r="BD9" i="34"/>
  <c r="BC9" i="34"/>
  <c r="BB9" i="34"/>
  <c r="BA9" i="34"/>
  <c r="AZ9" i="34"/>
  <c r="AY9" i="34"/>
  <c r="AX9" i="34"/>
  <c r="AW9" i="34"/>
  <c r="AV9" i="34"/>
  <c r="AU9" i="34"/>
  <c r="AT9" i="34"/>
  <c r="AS9" i="34"/>
  <c r="AR9" i="34"/>
  <c r="AQ9" i="34"/>
  <c r="AP9" i="34"/>
  <c r="AO9" i="34"/>
  <c r="AN9" i="34"/>
  <c r="AM9" i="34"/>
  <c r="AL9" i="34"/>
  <c r="AK9" i="34"/>
  <c r="AJ9" i="34"/>
  <c r="AI9" i="34"/>
  <c r="AH9" i="34"/>
  <c r="AG9" i="34"/>
  <c r="AF9" i="34"/>
  <c r="AE9" i="34"/>
  <c r="AD9" i="34"/>
  <c r="AC9" i="34"/>
  <c r="AB9" i="34"/>
  <c r="AA9" i="34"/>
  <c r="Z9" i="34"/>
  <c r="Y9" i="34"/>
  <c r="X9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C9" i="34"/>
  <c r="B9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W8" i="34"/>
  <c r="V8" i="34"/>
  <c r="U8" i="34"/>
  <c r="T8" i="34"/>
  <c r="S8" i="34"/>
  <c r="R8" i="34"/>
  <c r="Q8" i="34"/>
  <c r="P8" i="34"/>
  <c r="O8" i="34"/>
  <c r="N8" i="34"/>
  <c r="M8" i="34"/>
  <c r="L8" i="34"/>
  <c r="K8" i="34"/>
  <c r="J8" i="34"/>
  <c r="I8" i="34"/>
  <c r="H8" i="34"/>
  <c r="G8" i="34"/>
  <c r="F8" i="34"/>
  <c r="E8" i="34"/>
  <c r="D8" i="34"/>
  <c r="C8" i="34"/>
  <c r="B8" i="34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BL8" i="21" l="1"/>
  <c r="BM8" i="21"/>
  <c r="BN8" i="21"/>
  <c r="BC8" i="21"/>
  <c r="BD8" i="21"/>
  <c r="BE8" i="21"/>
  <c r="BG8" i="21"/>
  <c r="AY8" i="16"/>
  <c r="BG8" i="16"/>
  <c r="BP14" i="42"/>
  <c r="BU14" i="42" s="1"/>
  <c r="BU15" i="42"/>
  <c r="BP12" i="42"/>
  <c r="BU12" i="42" s="1"/>
  <c r="BT8" i="41"/>
  <c r="BT7" i="13"/>
  <c r="BT7" i="15"/>
  <c r="BT7" i="12"/>
  <c r="BT8" i="34"/>
  <c r="BP10" i="42" l="1"/>
  <c r="BU10" i="42" s="1"/>
  <c r="BT7" i="21"/>
  <c r="BT8" i="22" s="1"/>
  <c r="BT7" i="16"/>
  <c r="BT7" i="17" l="1"/>
  <c r="BT7" i="18" s="1"/>
  <c r="BT7" i="19" s="1"/>
  <c r="BT7" i="24"/>
</calcChain>
</file>

<file path=xl/sharedStrings.xml><?xml version="1.0" encoding="utf-8"?>
<sst xmlns="http://schemas.openxmlformats.org/spreadsheetml/2006/main" count="2142" uniqueCount="281">
  <si>
    <t xml:space="preserve"> </t>
  </si>
  <si>
    <t>N°</t>
  </si>
  <si>
    <t>Unidades</t>
  </si>
  <si>
    <t>DESEMBARQUE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</si>
  <si>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</si>
  <si>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</si>
  <si>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</si>
  <si>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</si>
  <si>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</si>
  <si>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</si>
  <si>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</si>
  <si>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</si>
  <si>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</si>
  <si>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 xml:space="preserve">PROCESAMIENTO </t>
  </si>
  <si>
    <t>Cuadro 10</t>
  </si>
  <si>
    <t>Cuadro 11</t>
  </si>
  <si>
    <t>Cuadro 12</t>
  </si>
  <si>
    <t>Cuadro 13</t>
  </si>
  <si>
    <t>Cuadro 14</t>
  </si>
  <si>
    <t xml:space="preserve">VENTA INTERNA </t>
  </si>
  <si>
    <t>Cuadro 15</t>
  </si>
  <si>
    <t>Cuadro 16</t>
  </si>
  <si>
    <t>Cuadro 17</t>
  </si>
  <si>
    <t>Cuadro 18</t>
  </si>
  <si>
    <t>Cuadro 19</t>
  </si>
  <si>
    <t>EXPORTACIÓN</t>
  </si>
  <si>
    <t>Cuadro 20</t>
  </si>
  <si>
    <t>Cuadro 21</t>
  </si>
  <si>
    <t>Cuadro 22</t>
  </si>
  <si>
    <t>Cuadro 23</t>
  </si>
  <si>
    <t>INDICE</t>
  </si>
  <si>
    <t>CUADRO Nº 1</t>
  </si>
  <si>
    <t>DESEMBARQUE DE RECURSOS HIDROBIOLÓGICOS MARÍTIMOS Y CONTINENTALES SEGÚN UTILIZACIÓN</t>
  </si>
  <si>
    <t>(En Miles TM)</t>
  </si>
  <si>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</si>
  <si>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</si>
  <si>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</si>
  <si>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</si>
  <si>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</si>
  <si>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</si>
  <si>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</si>
  <si>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</si>
  <si>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</si>
  <si>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</si>
  <si>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</si>
  <si>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</si>
  <si>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</si>
  <si>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Sept</t>
  </si>
  <si>
    <t>Total</t>
  </si>
  <si>
    <t>Consumo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</si>
  <si>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</si>
  <si>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</si>
  <si>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</si>
  <si>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</si>
  <si>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</si>
  <si>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</si>
  <si>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Consumo Humano Indirecto</t>
  </si>
  <si>
    <t>Anchoveta</t>
  </si>
  <si>
    <t>Otras Especies</t>
  </si>
  <si>
    <t>Nota: Cifras sujetas a reajuste</t>
  </si>
  <si>
    <t>Fuente: Estadística Pesquera Mensual</t>
  </si>
  <si>
    <t>Elaboración: PRODUCE - Oficina Estudios Económicos (OEE)</t>
  </si>
  <si>
    <t>CUADRO Nº 2</t>
  </si>
  <si>
    <t>DESEMBARQUE DE RECURSOS HIDROBIOLÓGICOS PARA ENLATADO SEGÚN ESPECIE</t>
  </si>
  <si>
    <t>(En TM)</t>
  </si>
  <si>
    <t>Especie</t>
  </si>
  <si>
    <t>Abalón</t>
  </si>
  <si>
    <t>Atún</t>
  </si>
  <si>
    <t>Barrilete</t>
  </si>
  <si>
    <t>Bonito</t>
  </si>
  <si>
    <t>Caballa</t>
  </si>
  <si>
    <t>Jurel</t>
  </si>
  <si>
    <t>Machete</t>
  </si>
  <si>
    <t>Pota</t>
  </si>
  <si>
    <t>Otros mariscos</t>
  </si>
  <si>
    <t>Otros pescados</t>
  </si>
  <si>
    <t>CUADRO Nº 3</t>
  </si>
  <si>
    <t>DESEMBARQUE DE RECURSOS HIDROBIOLÓGICOS PARA CONGELADO SEGÚN ESPECIE</t>
  </si>
  <si>
    <t>Anguila</t>
  </si>
  <si>
    <t>Calamar</t>
  </si>
  <si>
    <t>Concha de Abanico</t>
  </si>
  <si>
    <t>Langostino</t>
  </si>
  <si>
    <t>Merluza</t>
  </si>
  <si>
    <t>Pejerrey</t>
  </si>
  <si>
    <t>Perico</t>
  </si>
  <si>
    <t>TOLLO</t>
  </si>
  <si>
    <t>CUADRO Nº 4</t>
  </si>
  <si>
    <t>DESEMBARQUE DE RECURSOS HIDROBIOLÓGICOS PARA CURADO SEGÚN ESPECIE</t>
  </si>
  <si>
    <t>Cabrilla</t>
  </si>
  <si>
    <t>Lisa</t>
  </si>
  <si>
    <t>Raya</t>
  </si>
  <si>
    <t>Tollo</t>
  </si>
  <si>
    <t>Mariscos y algas</t>
  </si>
  <si>
    <t>CUADRO Nº 5</t>
  </si>
  <si>
    <t>DESEMBARQUE DE RECURSOS HIDROBIOLÓGICOS PARA FRESCO SEGÚN ESPECIE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</si>
  <si>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</si>
  <si>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</si>
  <si>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</si>
  <si>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</si>
  <si>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</si>
  <si>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</si>
  <si>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</si>
  <si>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</si>
  <si>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</si>
  <si>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DESEMBARQUE DE RECURSOS HIDROBIOLÓGICOS PARA ENLATADO SEGÚN LUGAR DE PROCESAMIENTO</t>
  </si>
  <si>
    <t>Puerto</t>
  </si>
  <si>
    <t>Paita</t>
  </si>
  <si>
    <t>Parachique</t>
  </si>
  <si>
    <t>Santa Rosa</t>
  </si>
  <si>
    <t>Coishco</t>
  </si>
  <si>
    <t>-</t>
  </si>
  <si>
    <t>Chimbote</t>
  </si>
  <si>
    <t>Samanco</t>
  </si>
  <si>
    <t>Supe</t>
  </si>
  <si>
    <t>Huacho</t>
  </si>
  <si>
    <t>Chancay</t>
  </si>
  <si>
    <t>Callao</t>
  </si>
  <si>
    <t>Pisco</t>
  </si>
  <si>
    <t>Matarani</t>
  </si>
  <si>
    <t>Ilo</t>
  </si>
  <si>
    <t>Morrosama</t>
  </si>
  <si>
    <t>Otros</t>
  </si>
  <si>
    <t>CUADRO Nº 7</t>
  </si>
  <si>
    <t>DESEMBARQUE DE RECURSOS HIDROBIOLÓGICOS PARA CONGELADO SEGÚN LUGAR DE PROCEDENCIA</t>
  </si>
  <si>
    <t>Caleta la Cruz</t>
  </si>
  <si>
    <t>Pto. Pizarro</t>
  </si>
  <si>
    <t>Talara</t>
  </si>
  <si>
    <t>Bayovar</t>
  </si>
  <si>
    <t>Las Delicias</t>
  </si>
  <si>
    <t>Casma</t>
  </si>
  <si>
    <t>Huarmey</t>
  </si>
  <si>
    <t>Carquín-Huacho</t>
  </si>
  <si>
    <t>Pucusana</t>
  </si>
  <si>
    <t>Tambo de Mora</t>
  </si>
  <si>
    <t>Marcona</t>
  </si>
  <si>
    <t>Atico</t>
  </si>
  <si>
    <t>Quilca</t>
  </si>
  <si>
    <t>CUADRO Nº 8</t>
  </si>
  <si>
    <t>DESEMBARQUE DE ANCHOVETA PARA HARINA SEGÚN LUGAR DE PROCEDENCIA</t>
  </si>
  <si>
    <t>Región Norte</t>
  </si>
  <si>
    <t xml:space="preserve">Paita  1/ </t>
  </si>
  <si>
    <t>Sechura  1/</t>
  </si>
  <si>
    <t>Bayóvar</t>
  </si>
  <si>
    <t>Chicama</t>
  </si>
  <si>
    <t>Santa  1/</t>
  </si>
  <si>
    <t xml:space="preserve">Chimbote  2/  </t>
  </si>
  <si>
    <t>Culebras   1/</t>
  </si>
  <si>
    <t>Región Centro</t>
  </si>
  <si>
    <t>Supe Puerto</t>
  </si>
  <si>
    <t>Végueta</t>
  </si>
  <si>
    <t>Carquín</t>
  </si>
  <si>
    <t>Norte  +  Centro</t>
  </si>
  <si>
    <t>La Planchada</t>
  </si>
  <si>
    <t>Mollendo</t>
  </si>
  <si>
    <t>Pacocha</t>
  </si>
  <si>
    <t>Región Sur</t>
  </si>
  <si>
    <t>CUADRO Nº 9</t>
  </si>
  <si>
    <t>VALOR BRUTO DEL DESEMBARQUE DE RECURSOS HIDROBIOLÓGICOS SEGÚN UTILIZACIÓN</t>
  </si>
  <si>
    <t>(Soles constantes 2007)</t>
  </si>
  <si>
    <t xml:space="preserve">UTILIZACIÓN </t>
  </si>
  <si>
    <t>Variación Acumulada (%)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</si>
  <si>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</si>
  <si>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</si>
  <si>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</si>
  <si>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</si>
  <si>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</si>
  <si>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</si>
  <si>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</si>
  <si>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</si>
  <si>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</si>
  <si>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</si>
  <si>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</si>
  <si>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*Nota: Este valor representa igualmente la variación porcentual de la Evolución Productiva del Sector (PBI)</t>
  </si>
  <si>
    <t>CUADRO Nº 10</t>
  </si>
  <si>
    <t>PROCESAMIENTO DE RECURSOS HIDROBIOLÓGICOS MARÍTIMOS Y CONTINENTALES SEGÚN UTILIZACIÓN</t>
  </si>
  <si>
    <t>(En Miles TMB)</t>
  </si>
  <si>
    <t>Harina</t>
  </si>
  <si>
    <t>Aceite crudo</t>
  </si>
  <si>
    <t>CUADRO Nº 11</t>
  </si>
  <si>
    <t>PRODUCCIÓN DE HARINA DE PESCADO SEGÚN LUGAR DE PROCESAMIENTO</t>
  </si>
  <si>
    <t>(En TMB)</t>
  </si>
  <si>
    <t>Sechura</t>
  </si>
  <si>
    <t>Santa</t>
  </si>
  <si>
    <t>CUADRO Nº 12</t>
  </si>
  <si>
    <t>PRODUCCIÓN DE ACEITE CRUDO DE PESCADO SEGÚN LUGAR DE PROCESAMIENTO</t>
  </si>
  <si>
    <t>CUADRO Nº 13</t>
  </si>
  <si>
    <t>PRODUCCIÓN DE RECURSOS HIDROBIOLÓGICOS ENLATADOS SEGÚN LUGAR DE PROCESAMIENTO</t>
  </si>
  <si>
    <t>Culebras</t>
  </si>
  <si>
    <t>Tacna</t>
  </si>
  <si>
    <t>CUADRO Nº 14</t>
  </si>
  <si>
    <t>PRODUCCIÓN DE CONGELADO DE RECURSOS HIDROBIOLÓGICOS SEGÚN LUGAR DE PROCESAMIENTO</t>
  </si>
  <si>
    <t>La Cruz</t>
  </si>
  <si>
    <t>Corrales</t>
  </si>
  <si>
    <t>Piura</t>
  </si>
  <si>
    <t>Sullana</t>
  </si>
  <si>
    <t>Castilla</t>
  </si>
  <si>
    <t>Lambayeque</t>
  </si>
  <si>
    <t>San Miguel</t>
  </si>
  <si>
    <t>San Juan de Miraflores</t>
  </si>
  <si>
    <t>Villa María</t>
  </si>
  <si>
    <t>Imperial</t>
  </si>
  <si>
    <t>Arequipa</t>
  </si>
  <si>
    <t>CUADRO Nº 15</t>
  </si>
  <si>
    <t>VENTA INTERNA DE PRODUCTOS HIDROBIOLÓGICOS MARÍTIMOS Y CONTINENTALES SEGÚN UTILIZACIÓN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</si>
  <si>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</si>
  <si>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</si>
  <si>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</si>
  <si>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</si>
  <si>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INGRESO DE RECURSOS HIDROBIOLÓGICOS A LOS MERCADOS MAYORISTAS PESQUEROS DE LIMA Y CALLAO</t>
  </si>
  <si>
    <t>Mercado Mayorista Pesquero</t>
  </si>
  <si>
    <t>Ventanilla</t>
  </si>
  <si>
    <t>Villa María del Triunfo</t>
  </si>
  <si>
    <t>CUADRO Nº 17</t>
  </si>
  <si>
    <t>INGRESO DE LOS PRINCIPALES RECURSOS HIDROBIOLÓGICOS AL MERCADO MAYORISTA PESQUERO DE VENTANILLA</t>
  </si>
  <si>
    <t>Producto</t>
  </si>
  <si>
    <t>Cangrejo</t>
  </si>
  <si>
    <t>Fuente: Reporte diario del Mercado Mayorista Pesquero de Ventanilla</t>
  </si>
  <si>
    <t>CUADRO Nº 18</t>
  </si>
  <si>
    <t>INGRESO DE LOS PRINCIPALES RECURSOS HIDROBIOLÓGICOS AL MERCADO MAYORISTA PESQUERO DE VILLA MARIA DEL TRIUNFO</t>
  </si>
  <si>
    <t>Fuente: Reporte diario del Mercado Mayorista Pesquero de Villa María del Triunfo</t>
  </si>
  <si>
    <t>CUADRO Nº 19</t>
  </si>
  <si>
    <t>PRECIO PROMEDIO DE LOS PESCADOS DE MAYOR CONSUMO POPULAR COMERCIALIZADOS EN LOS MERCADOS MAYORISTAS PESQUEROS DE VENTANILLA Y VILLA MARIA DEL TRIUNFO</t>
  </si>
  <si>
    <t>(En Soles x Kilo)</t>
  </si>
  <si>
    <t>Sep</t>
  </si>
  <si>
    <t>CUADRO Nº 20</t>
  </si>
  <si>
    <t>EXPORTACIÓN DE PRODUCTOS HIDROBIOLÓGICOS MARÍTIMOS Y CONTINENTALES SEGÚN UTILIZACIÓN</t>
  </si>
  <si>
    <t>Otros aceites</t>
  </si>
  <si>
    <t>Fuente: Superintendencia Nacional de Aduanas y Administración Tributaria - SUNAT</t>
  </si>
  <si>
    <t xml:space="preserve">  </t>
  </si>
  <si>
    <t>CUADRO Nº 21</t>
  </si>
  <si>
    <t>(En Millones US$ FOB)</t>
  </si>
  <si>
    <t>Cons. Humano Directo</t>
  </si>
  <si>
    <t>Cons. Human. Indirecto</t>
  </si>
  <si>
    <t>Otros Aceites</t>
  </si>
  <si>
    <t>CUADRO Nº 22</t>
  </si>
  <si>
    <t>COTIZACIÓN INTERNACIONAL DE HARINA DE PESCADO Y SOYA</t>
  </si>
  <si>
    <t>Año/ mes</t>
  </si>
  <si>
    <t>Harina de Soya</t>
  </si>
  <si>
    <t>Soya Grano Amarillo</t>
  </si>
  <si>
    <t>Hamburgo-US$/TM</t>
  </si>
  <si>
    <t>EE.UU-US$/TM</t>
  </si>
  <si>
    <t>US$/TM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</si>
  <si>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</si>
  <si>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</si>
  <si>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</si>
  <si>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</si>
  <si>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</si>
  <si>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</si>
  <si>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</si>
  <si>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</si>
  <si>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</si>
  <si>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n/d</t>
  </si>
  <si>
    <t>Octubre</t>
  </si>
  <si>
    <t>Noviembre</t>
  </si>
  <si>
    <t>Diciembre</t>
  </si>
  <si>
    <t>Septiembre</t>
  </si>
  <si>
    <t>N/D</t>
  </si>
  <si>
    <t>NOTA: (N/D) No disponible</t>
  </si>
  <si>
    <t>Fuente: BCRP-Agencias REUTERS y BLOOMBERG</t>
  </si>
  <si>
    <t>https://estadisticas.bcrp.gob.pe/estadisticas/series/mensuales/cotizaciones-de-productos-promedio-del-periodo</t>
  </si>
  <si>
    <t>CUADRO Nº 23</t>
  </si>
  <si>
    <t>INGRESO DE DIVISAS POR EXPORTACIONES SEGÚN SECTORES ECONÓMICOS</t>
  </si>
  <si>
    <t>Sector Económico</t>
  </si>
  <si>
    <t>Agrícola</t>
  </si>
  <si>
    <t>Agropecuario</t>
  </si>
  <si>
    <t>Metal - Mecánico</t>
  </si>
  <si>
    <t>Minería No Metálica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</si>
  <si>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</si>
  <si>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</si>
  <si>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</si>
  <si>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</si>
  <si>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</si>
  <si>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</si>
  <si>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Petróleo y Gas Natural</t>
  </si>
  <si>
    <t>Químico</t>
  </si>
  <si>
    <t>Sidero - Metalúrgico</t>
  </si>
  <si>
    <t>Textil</t>
  </si>
  <si>
    <t>Var. % 
Oct 24/23</t>
  </si>
  <si>
    <t>Ene-Oct 24/23</t>
  </si>
  <si>
    <t>ANEXO DEL BOLETÍN DE PESCA - OCTUBRE 2024</t>
  </si>
  <si>
    <t>Var. %
Oct-24/Set-24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</si>
</sst>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_ ;_ @_ "/>
    <numFmt numFmtId="166" formatCode="_ * #,##0_ ;_ * \-#,##0_ ;_ * &quot;-&quot;??_ ;_ @_ "/>
    <numFmt numFmtId="167" formatCode="#,##0.0"/>
    <numFmt numFmtId="168" formatCode="0.0%"/>
    <numFmt numFmtId="169" formatCode="#,##0.0,"/>
    <numFmt numFmtId="170" formatCode="0.0"/>
    <numFmt numFmtId="171" formatCode="_ * #,##0.0_ ;_ * \-#,##0.0_ ;_ * &quot;-&quot;??_ ;_ @_ "/>
    <numFmt numFmtId="172" formatCode="##\ ##0.00"/>
    <numFmt numFmtId="173" formatCode="#,##0.00_ ;[Red]\-#,##0.00\ "/>
    <numFmt numFmtId="174" formatCode="#,##0.0000_ ;\-#,##0.0000\ "/>
    <numFmt numFmtId="175" formatCode="#,##0.00_ ;\-#,##0.00\ "/>
    <numFmt numFmtId="176" formatCode="#,##0.000"/>
    <numFmt numFmtId="177" formatCode="_-* #,##0.0_-;\-* #,##0.0_-;_-* &quot;-&quot;??_-;_-@_-"/>
    <numFmt numFmtId="178" formatCode="#,##0.0_ ;[Red]\-#,##0.0\ "/>
  </numFmts>
  <fonts count="6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</font>
    <font>
      <sz val="9.5"/>
      <color theme="1"/>
      <name val="Calibri"/>
      <family val="2"/>
    </font>
    <font>
      <b/>
      <sz val="9.5"/>
      <name val="Calibri"/>
      <family val="2"/>
    </font>
    <font>
      <b/>
      <sz val="9.5"/>
      <color theme="0"/>
      <name val="Calibri"/>
      <family val="2"/>
    </font>
    <font>
      <sz val="9.5"/>
      <color rgb="FF000000"/>
      <name val="Calibri"/>
      <family val="2"/>
    </font>
    <font>
      <b/>
      <sz val="9.5"/>
      <color rgb="FF000000"/>
      <name val="Calibri"/>
      <family val="2"/>
    </font>
    <font>
      <i/>
      <sz val="9.5"/>
      <color rgb="FF000000"/>
      <name val="Calibri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</font>
    <font>
      <sz val="9.5"/>
      <name val="Calibri"/>
      <family val="2"/>
    </font>
    <font>
      <b/>
      <sz val="8"/>
      <color theme="1"/>
      <name val="Arial"/>
      <family val="2"/>
    </font>
    <font>
      <b/>
      <sz val="9.5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rgb="FF000000"/>
      <name val="Arial"/>
      <family val="2"/>
    </font>
    <font>
      <sz val="9.5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9.5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9.5"/>
      <color theme="10"/>
      <name val="Calibri"/>
      <family val="2"/>
      <scheme val="minor"/>
    </font>
    <font>
      <sz val="10"/>
      <color rgb="FFC00000"/>
      <name val="Arial"/>
      <family val="2"/>
    </font>
    <font>
      <sz val="9.5"/>
      <color rgb="FF000000"/>
      <name val="Calibri"/>
      <family val="2"/>
      <scheme val="minor"/>
    </font>
    <font>
      <sz val="9.5"/>
      <color rgb="FFFF0000"/>
      <name val="Calibri"/>
      <family val="2"/>
    </font>
    <font>
      <sz val="10"/>
      <color rgb="FF000000"/>
      <name val="Calibri"/>
      <family val="2"/>
    </font>
    <font>
      <b/>
      <sz val="22"/>
      <color rgb="FF0070C0"/>
      <name val="Calibri"/>
      <family val="2"/>
      <scheme val="minor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sz val="11"/>
      <name val="Calibri Light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sz val="11"/>
      <color theme="1"/>
      <name val="Calibri"/>
      <family val="2"/>
    </font>
    <font>
      <sz val="9.5"/>
      <color theme="1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5117038483843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75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rgb="FF00B0F0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 style="thin">
        <color theme="3" tint="0.59996337778862885"/>
      </top>
      <bottom/>
      <diagonal/>
    </border>
    <border>
      <left style="thin">
        <color rgb="FF00B0F0"/>
      </left>
      <right/>
      <top style="thin">
        <color theme="3" tint="0.59996337778862885"/>
      </top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6337778862885"/>
      </left>
      <right style="thin">
        <color rgb="FF00B0F0"/>
      </right>
      <top/>
      <bottom/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/>
      <diagonal/>
    </border>
    <border>
      <left/>
      <right/>
      <top/>
      <bottom style="thin">
        <color theme="8"/>
      </bottom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8">
    <xf numFmtId="0" fontId="0" fillId="0" borderId="0"/>
    <xf numFmtId="16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59" fillId="0" borderId="0"/>
    <xf numFmtId="0" fontId="61" fillId="0" borderId="0"/>
    <xf numFmtId="0" fontId="62" fillId="0" borderId="0"/>
    <xf numFmtId="0" fontId="59" fillId="0" borderId="0"/>
    <xf numFmtId="0" fontId="63" fillId="0" borderId="0"/>
    <xf numFmtId="0" fontId="59" fillId="0" borderId="0"/>
    <xf numFmtId="0" fontId="59" fillId="0" borderId="0"/>
    <xf numFmtId="0" fontId="59" fillId="0" borderId="0"/>
  </cellStyleXfs>
  <cellXfs count="744">
    <xf numFmtId="0" fontId="0" fillId="0" borderId="0" xfId="0"/>
    <xf numFmtId="166" fontId="0" fillId="0" borderId="0" xfId="1" applyNumberFormat="1" applyFont="1"/>
    <xf numFmtId="0" fontId="3" fillId="0" borderId="0" xfId="3" applyAlignment="1">
      <alignment horizontal="left" vertical="center"/>
    </xf>
    <xf numFmtId="0" fontId="4" fillId="0" borderId="0" xfId="14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0" applyFont="1" applyAlignment="1">
      <alignment vertical="center"/>
    </xf>
    <xf numFmtId="0" fontId="7" fillId="2" borderId="4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4" fillId="3" borderId="6" xfId="14" applyFont="1" applyFill="1" applyBorder="1" applyAlignment="1">
      <alignment vertical="center"/>
    </xf>
    <xf numFmtId="167" fontId="4" fillId="3" borderId="0" xfId="14" applyNumberFormat="1" applyFont="1" applyFill="1" applyAlignment="1">
      <alignment horizontal="right" vertical="center"/>
    </xf>
    <xf numFmtId="0" fontId="8" fillId="4" borderId="7" xfId="0" applyFont="1" applyFill="1" applyBorder="1" applyAlignment="1">
      <alignment vertical="center"/>
    </xf>
    <xf numFmtId="167" fontId="5" fillId="5" borderId="6" xfId="14" applyNumberFormat="1" applyFont="1" applyFill="1" applyBorder="1" applyAlignment="1">
      <alignment horizontal="right" vertical="center"/>
    </xf>
    <xf numFmtId="167" fontId="5" fillId="5" borderId="0" xfId="14" applyNumberFormat="1" applyFont="1" applyFill="1" applyAlignment="1">
      <alignment horizontal="right" vertical="center"/>
    </xf>
    <xf numFmtId="0" fontId="9" fillId="4" borderId="7" xfId="0" applyFont="1" applyFill="1" applyBorder="1" applyAlignment="1">
      <alignment vertical="center"/>
    </xf>
    <xf numFmtId="167" fontId="4" fillId="5" borderId="6" xfId="14" applyNumberFormat="1" applyFont="1" applyFill="1" applyBorder="1" applyAlignment="1">
      <alignment horizontal="right" vertical="center"/>
    </xf>
    <xf numFmtId="167" fontId="4" fillId="5" borderId="0" xfId="14" applyNumberFormat="1" applyFont="1" applyFill="1" applyAlignment="1">
      <alignment horizontal="right" vertical="center"/>
    </xf>
    <xf numFmtId="0" fontId="10" fillId="0" borderId="7" xfId="0" applyFont="1" applyBorder="1" applyAlignment="1">
      <alignment vertical="center"/>
    </xf>
    <xf numFmtId="167" fontId="5" fillId="0" borderId="6" xfId="14" applyNumberFormat="1" applyFont="1" applyBorder="1" applyAlignment="1">
      <alignment horizontal="right" vertical="center"/>
    </xf>
    <xf numFmtId="167" fontId="5" fillId="0" borderId="0" xfId="14" applyNumberFormat="1" applyFont="1" applyAlignment="1">
      <alignment horizontal="right" vertical="center"/>
    </xf>
    <xf numFmtId="0" fontId="8" fillId="4" borderId="8" xfId="0" applyFont="1" applyFill="1" applyBorder="1" applyAlignment="1">
      <alignment vertical="center"/>
    </xf>
    <xf numFmtId="167" fontId="5" fillId="5" borderId="9" xfId="14" applyNumberFormat="1" applyFont="1" applyFill="1" applyBorder="1" applyAlignment="1">
      <alignment horizontal="right" vertical="center"/>
    </xf>
    <xf numFmtId="167" fontId="5" fillId="5" borderId="10" xfId="14" applyNumberFormat="1" applyFont="1" applyFill="1" applyBorder="1" applyAlignment="1">
      <alignment horizontal="right" vertical="center"/>
    </xf>
    <xf numFmtId="0" fontId="11" fillId="0" borderId="0" xfId="14" applyFont="1" applyAlignment="1">
      <alignment vertical="center"/>
    </xf>
    <xf numFmtId="4" fontId="0" fillId="0" borderId="0" xfId="0" applyNumberForma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8" fontId="0" fillId="0" borderId="0" xfId="2" applyNumberFormat="1" applyFont="1"/>
    <xf numFmtId="9" fontId="0" fillId="0" borderId="0" xfId="2" applyFont="1"/>
    <xf numFmtId="167" fontId="5" fillId="0" borderId="0" xfId="0" applyNumberFormat="1" applyFont="1" applyAlignment="1">
      <alignment vertical="center"/>
    </xf>
    <xf numFmtId="167" fontId="4" fillId="3" borderId="6" xfId="14" applyNumberFormat="1" applyFont="1" applyFill="1" applyBorder="1" applyAlignment="1">
      <alignment horizontal="right" vertical="center"/>
    </xf>
    <xf numFmtId="167" fontId="5" fillId="0" borderId="11" xfId="14" applyNumberFormat="1" applyFont="1" applyBorder="1" applyAlignment="1">
      <alignment horizontal="right" vertical="center"/>
    </xf>
    <xf numFmtId="0" fontId="14" fillId="0" borderId="0" xfId="14" applyFont="1"/>
    <xf numFmtId="0" fontId="7" fillId="2" borderId="3" xfId="10" applyFont="1" applyFill="1" applyBorder="1" applyAlignment="1">
      <alignment horizontal="center" vertical="center" wrapText="1"/>
    </xf>
    <xf numFmtId="167" fontId="4" fillId="3" borderId="11" xfId="14" applyNumberFormat="1" applyFont="1" applyFill="1" applyBorder="1" applyAlignment="1">
      <alignment horizontal="right" vertical="center"/>
    </xf>
    <xf numFmtId="167" fontId="5" fillId="5" borderId="11" xfId="14" applyNumberFormat="1" applyFont="1" applyFill="1" applyBorder="1" applyAlignment="1">
      <alignment horizontal="right" vertical="center"/>
    </xf>
    <xf numFmtId="167" fontId="4" fillId="5" borderId="11" xfId="14" applyNumberFormat="1" applyFont="1" applyFill="1" applyBorder="1" applyAlignment="1">
      <alignment horizontal="right" vertical="center"/>
    </xf>
    <xf numFmtId="167" fontId="5" fillId="5" borderId="13" xfId="14" applyNumberFormat="1" applyFont="1" applyFill="1" applyBorder="1" applyAlignment="1">
      <alignment horizontal="right" vertical="center"/>
    </xf>
    <xf numFmtId="167" fontId="6" fillId="3" borderId="0" xfId="14" applyNumberFormat="1" applyFont="1" applyFill="1" applyAlignment="1">
      <alignment horizontal="right" vertical="center"/>
    </xf>
    <xf numFmtId="167" fontId="15" fillId="5" borderId="0" xfId="14" applyNumberFormat="1" applyFont="1" applyFill="1" applyAlignment="1">
      <alignment horizontal="right" vertical="center"/>
    </xf>
    <xf numFmtId="167" fontId="6" fillId="5" borderId="0" xfId="14" applyNumberFormat="1" applyFont="1" applyFill="1" applyAlignment="1">
      <alignment horizontal="right" vertical="center"/>
    </xf>
    <xf numFmtId="167" fontId="15" fillId="0" borderId="0" xfId="14" applyNumberFormat="1" applyFont="1" applyAlignment="1">
      <alignment horizontal="right" vertical="center"/>
    </xf>
    <xf numFmtId="167" fontId="15" fillId="5" borderId="10" xfId="14" applyNumberFormat="1" applyFont="1" applyFill="1" applyBorder="1" applyAlignment="1">
      <alignment horizontal="right" vertical="center"/>
    </xf>
    <xf numFmtId="169" fontId="16" fillId="0" borderId="0" xfId="0" applyNumberFormat="1" applyFont="1" applyAlignment="1">
      <alignment vertical="center"/>
    </xf>
    <xf numFmtId="169" fontId="16" fillId="0" borderId="0" xfId="0" applyNumberFormat="1" applyFont="1"/>
    <xf numFmtId="0" fontId="17" fillId="2" borderId="15" xfId="10" applyFont="1" applyFill="1" applyBorder="1" applyAlignment="1">
      <alignment horizontal="center" vertical="center" wrapText="1"/>
    </xf>
    <xf numFmtId="168" fontId="4" fillId="3" borderId="11" xfId="2" applyNumberFormat="1" applyFont="1" applyFill="1" applyBorder="1" applyAlignment="1">
      <alignment horizontal="right" vertical="center"/>
    </xf>
    <xf numFmtId="168" fontId="5" fillId="5" borderId="11" xfId="2" applyNumberFormat="1" applyFont="1" applyFill="1" applyBorder="1" applyAlignment="1">
      <alignment horizontal="right" vertical="center"/>
    </xf>
    <xf numFmtId="168" fontId="5" fillId="0" borderId="11" xfId="2" applyNumberFormat="1" applyFont="1" applyFill="1" applyBorder="1" applyAlignment="1">
      <alignment horizontal="right" vertical="center"/>
    </xf>
    <xf numFmtId="168" fontId="5" fillId="5" borderId="13" xfId="2" applyNumberFormat="1" applyFont="1" applyFill="1" applyBorder="1" applyAlignment="1">
      <alignment horizontal="right" vertical="center"/>
    </xf>
    <xf numFmtId="43" fontId="0" fillId="0" borderId="0" xfId="1" applyNumberFormat="1" applyFont="1"/>
    <xf numFmtId="2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10" applyFont="1" applyAlignment="1">
      <alignment vertical="center"/>
    </xf>
    <xf numFmtId="4" fontId="19" fillId="0" borderId="0" xfId="10" applyNumberFormat="1" applyFont="1" applyAlignment="1">
      <alignment vertical="center"/>
    </xf>
    <xf numFmtId="0" fontId="19" fillId="0" borderId="16" xfId="10" applyFont="1" applyBorder="1" applyAlignment="1">
      <alignment vertical="center"/>
    </xf>
    <xf numFmtId="0" fontId="17" fillId="2" borderId="18" xfId="10" applyFont="1" applyFill="1" applyBorder="1" applyAlignment="1">
      <alignment horizontal="center" vertical="center"/>
    </xf>
    <xf numFmtId="4" fontId="17" fillId="2" borderId="18" xfId="10" applyNumberFormat="1" applyFont="1" applyFill="1" applyBorder="1" applyAlignment="1">
      <alignment horizontal="center" vertical="center"/>
    </xf>
    <xf numFmtId="4" fontId="17" fillId="2" borderId="19" xfId="10" applyNumberFormat="1" applyFont="1" applyFill="1" applyBorder="1" applyAlignment="1">
      <alignment horizontal="center" vertical="center"/>
    </xf>
    <xf numFmtId="0" fontId="17" fillId="2" borderId="0" xfId="10" applyFont="1" applyFill="1" applyAlignment="1">
      <alignment horizontal="center" vertical="center"/>
    </xf>
    <xf numFmtId="4" fontId="17" fillId="2" borderId="0" xfId="10" applyNumberFormat="1" applyFont="1" applyFill="1" applyAlignment="1">
      <alignment horizontal="center" vertical="center"/>
    </xf>
    <xf numFmtId="4" fontId="17" fillId="2" borderId="21" xfId="10" applyNumberFormat="1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left" vertical="center"/>
    </xf>
    <xf numFmtId="167" fontId="20" fillId="6" borderId="0" xfId="0" applyNumberFormat="1" applyFont="1" applyFill="1" applyAlignment="1">
      <alignment horizontal="center" vertical="center"/>
    </xf>
    <xf numFmtId="167" fontId="20" fillId="6" borderId="21" xfId="0" applyNumberFormat="1" applyFont="1" applyFill="1" applyBorder="1" applyAlignment="1">
      <alignment horizontal="center" vertical="center"/>
    </xf>
    <xf numFmtId="167" fontId="20" fillId="0" borderId="20" xfId="0" applyNumberFormat="1" applyFont="1" applyBorder="1" applyAlignment="1">
      <alignment vertical="center"/>
    </xf>
    <xf numFmtId="167" fontId="20" fillId="0" borderId="0" xfId="0" applyNumberFormat="1" applyFont="1" applyAlignment="1">
      <alignment horizontal="center" vertical="center"/>
    </xf>
    <xf numFmtId="167" fontId="20" fillId="0" borderId="21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/>
    </xf>
    <xf numFmtId="167" fontId="20" fillId="0" borderId="0" xfId="0" applyNumberFormat="1" applyFont="1" applyAlignment="1">
      <alignment horizontal="center"/>
    </xf>
    <xf numFmtId="167" fontId="20" fillId="0" borderId="21" xfId="0" applyNumberFormat="1" applyFont="1" applyBorder="1" applyAlignment="1">
      <alignment horizontal="center"/>
    </xf>
    <xf numFmtId="167" fontId="20" fillId="0" borderId="0" xfId="0" applyNumberFormat="1" applyFont="1" applyAlignment="1">
      <alignment horizontal="left" vertical="center"/>
    </xf>
    <xf numFmtId="167" fontId="20" fillId="0" borderId="16" xfId="0" applyNumberFormat="1" applyFont="1" applyBorder="1" applyAlignment="1">
      <alignment horizontal="left" vertical="center"/>
    </xf>
    <xf numFmtId="167" fontId="20" fillId="0" borderId="16" xfId="0" applyNumberFormat="1" applyFont="1" applyBorder="1" applyAlignment="1">
      <alignment horizontal="center"/>
    </xf>
    <xf numFmtId="170" fontId="20" fillId="0" borderId="16" xfId="0" applyNumberFormat="1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167" fontId="20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21" fillId="0" borderId="0" xfId="3" applyFont="1" applyAlignment="1">
      <alignment vertical="center"/>
    </xf>
    <xf numFmtId="166" fontId="0" fillId="0" borderId="0" xfId="1" applyNumberFormat="1" applyFont="1" applyAlignment="1">
      <alignment vertical="center"/>
    </xf>
    <xf numFmtId="0" fontId="22" fillId="0" borderId="0" xfId="0" applyFont="1"/>
    <xf numFmtId="0" fontId="3" fillId="0" borderId="0" xfId="3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2" borderId="1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0" fontId="17" fillId="2" borderId="6" xfId="10" applyFont="1" applyFill="1" applyBorder="1" applyAlignment="1">
      <alignment horizontal="center" vertical="center" wrapText="1"/>
    </xf>
    <xf numFmtId="0" fontId="19" fillId="6" borderId="6" xfId="10" applyFont="1" applyFill="1" applyBorder="1" applyAlignment="1">
      <alignment vertical="center"/>
    </xf>
    <xf numFmtId="167" fontId="18" fillId="6" borderId="6" xfId="0" applyNumberFormat="1" applyFont="1" applyFill="1" applyBorder="1" applyAlignment="1">
      <alignment horizontal="right" vertical="center"/>
    </xf>
    <xf numFmtId="167" fontId="18" fillId="6" borderId="0" xfId="0" applyNumberFormat="1" applyFont="1" applyFill="1" applyAlignment="1">
      <alignment horizontal="right" vertical="center"/>
    </xf>
    <xf numFmtId="0" fontId="18" fillId="5" borderId="6" xfId="0" applyFont="1" applyFill="1" applyBorder="1" applyAlignment="1">
      <alignment vertical="center"/>
    </xf>
    <xf numFmtId="167" fontId="18" fillId="5" borderId="6" xfId="0" applyNumberFormat="1" applyFont="1" applyFill="1" applyBorder="1" applyAlignment="1">
      <alignment horizontal="right" vertical="center"/>
    </xf>
    <xf numFmtId="167" fontId="18" fillId="5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left" vertical="center"/>
    </xf>
    <xf numFmtId="167" fontId="24" fillId="0" borderId="6" xfId="10" applyNumberFormat="1" applyFont="1" applyBorder="1" applyAlignment="1">
      <alignment horizontal="right" vertical="center"/>
    </xf>
    <xf numFmtId="167" fontId="24" fillId="0" borderId="0" xfId="10" applyNumberFormat="1" applyFont="1" applyAlignment="1">
      <alignment horizontal="right" vertical="center"/>
    </xf>
    <xf numFmtId="0" fontId="19" fillId="5" borderId="6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left" vertical="center"/>
    </xf>
    <xf numFmtId="167" fontId="25" fillId="7" borderId="9" xfId="0" applyNumberFormat="1" applyFont="1" applyFill="1" applyBorder="1" applyAlignment="1">
      <alignment horizontal="right" vertical="center"/>
    </xf>
    <xf numFmtId="167" fontId="25" fillId="7" borderId="10" xfId="0" applyNumberFormat="1" applyFont="1" applyFill="1" applyBorder="1" applyAlignment="1">
      <alignment horizontal="right" vertical="center"/>
    </xf>
    <xf numFmtId="164" fontId="26" fillId="0" borderId="0" xfId="1" applyFont="1"/>
    <xf numFmtId="0" fontId="13" fillId="0" borderId="0" xfId="0" applyFont="1" applyAlignment="1">
      <alignment horizontal="left"/>
    </xf>
    <xf numFmtId="167" fontId="0" fillId="0" borderId="0" xfId="0" applyNumberFormat="1"/>
    <xf numFmtId="0" fontId="17" fillId="2" borderId="12" xfId="10" applyFont="1" applyFill="1" applyBorder="1" applyAlignment="1">
      <alignment horizontal="center" vertical="center" wrapText="1"/>
    </xf>
    <xf numFmtId="167" fontId="18" fillId="6" borderId="11" xfId="0" applyNumberFormat="1" applyFont="1" applyFill="1" applyBorder="1" applyAlignment="1">
      <alignment horizontal="right" vertical="center"/>
    </xf>
    <xf numFmtId="167" fontId="18" fillId="5" borderId="11" xfId="0" applyNumberFormat="1" applyFont="1" applyFill="1" applyBorder="1" applyAlignment="1">
      <alignment horizontal="right" vertical="center"/>
    </xf>
    <xf numFmtId="167" fontId="24" fillId="0" borderId="11" xfId="10" applyNumberFormat="1" applyFont="1" applyBorder="1" applyAlignment="1">
      <alignment horizontal="right" vertical="center"/>
    </xf>
    <xf numFmtId="167" fontId="25" fillId="7" borderId="13" xfId="0" applyNumberFormat="1" applyFont="1" applyFill="1" applyBorder="1" applyAlignment="1">
      <alignment horizontal="right" vertical="center"/>
    </xf>
    <xf numFmtId="0" fontId="17" fillId="2" borderId="3" xfId="10" applyFont="1" applyFill="1" applyBorder="1" applyAlignment="1">
      <alignment horizontal="center" vertical="center" wrapText="1"/>
    </xf>
    <xf numFmtId="0" fontId="17" fillId="2" borderId="24" xfId="10" applyFont="1" applyFill="1" applyBorder="1" applyAlignment="1">
      <alignment horizontal="center" vertical="center" wrapText="1"/>
    </xf>
    <xf numFmtId="171" fontId="0" fillId="0" borderId="0" xfId="1" applyNumberFormat="1" applyFont="1"/>
    <xf numFmtId="167" fontId="19" fillId="6" borderId="6" xfId="0" applyNumberFormat="1" applyFont="1" applyFill="1" applyBorder="1" applyAlignment="1">
      <alignment horizontal="right" vertical="center"/>
    </xf>
    <xf numFmtId="167" fontId="19" fillId="6" borderId="0" xfId="0" applyNumberFormat="1" applyFont="1" applyFill="1" applyAlignment="1">
      <alignment horizontal="right" vertical="center"/>
    </xf>
    <xf numFmtId="167" fontId="19" fillId="5" borderId="6" xfId="0" applyNumberFormat="1" applyFont="1" applyFill="1" applyBorder="1" applyAlignment="1">
      <alignment horizontal="right" vertical="center"/>
    </xf>
    <xf numFmtId="167" fontId="19" fillId="5" borderId="0" xfId="0" applyNumberFormat="1" applyFont="1" applyFill="1" applyAlignment="1">
      <alignment horizontal="right" vertical="center"/>
    </xf>
    <xf numFmtId="167" fontId="23" fillId="0" borderId="6" xfId="0" applyNumberFormat="1" applyFont="1" applyBorder="1" applyAlignment="1">
      <alignment horizontal="right" vertical="center"/>
    </xf>
    <xf numFmtId="167" fontId="23" fillId="0" borderId="0" xfId="0" applyNumberFormat="1" applyFont="1" applyAlignment="1">
      <alignment horizontal="right" vertical="center"/>
    </xf>
    <xf numFmtId="167" fontId="19" fillId="7" borderId="9" xfId="0" applyNumberFormat="1" applyFont="1" applyFill="1" applyBorder="1" applyAlignment="1">
      <alignment horizontal="right" vertical="center"/>
    </xf>
    <xf numFmtId="167" fontId="19" fillId="7" borderId="10" xfId="0" applyNumberFormat="1" applyFont="1" applyFill="1" applyBorder="1" applyAlignment="1">
      <alignment horizontal="right" vertical="center"/>
    </xf>
    <xf numFmtId="0" fontId="17" fillId="2" borderId="25" xfId="10" applyFont="1" applyFill="1" applyBorder="1" applyAlignment="1">
      <alignment horizontal="center" vertical="center" wrapText="1"/>
    </xf>
    <xf numFmtId="167" fontId="19" fillId="6" borderId="11" xfId="0" applyNumberFormat="1" applyFont="1" applyFill="1" applyBorder="1" applyAlignment="1">
      <alignment horizontal="right" vertical="center"/>
    </xf>
    <xf numFmtId="167" fontId="19" fillId="5" borderId="11" xfId="0" applyNumberFormat="1" applyFont="1" applyFill="1" applyBorder="1" applyAlignment="1">
      <alignment horizontal="right" vertical="center"/>
    </xf>
    <xf numFmtId="167" fontId="23" fillId="0" borderId="11" xfId="0" applyNumberFormat="1" applyFont="1" applyBorder="1" applyAlignment="1">
      <alignment horizontal="right" vertical="center"/>
    </xf>
    <xf numFmtId="167" fontId="19" fillId="7" borderId="13" xfId="0" applyNumberFormat="1" applyFont="1" applyFill="1" applyBorder="1" applyAlignment="1">
      <alignment horizontal="right" vertical="center"/>
    </xf>
    <xf numFmtId="164" fontId="26" fillId="0" borderId="0" xfId="1" applyFont="1" applyFill="1" applyBorder="1"/>
    <xf numFmtId="167" fontId="20" fillId="0" borderId="6" xfId="0" applyNumberFormat="1" applyFont="1" applyBorder="1" applyAlignment="1">
      <alignment horizontal="right" vertical="center"/>
    </xf>
    <xf numFmtId="167" fontId="20" fillId="0" borderId="0" xfId="0" applyNumberFormat="1" applyFont="1" applyAlignment="1">
      <alignment horizontal="right" vertical="center"/>
    </xf>
    <xf numFmtId="167" fontId="18" fillId="6" borderId="24" xfId="0" applyNumberFormat="1" applyFont="1" applyFill="1" applyBorder="1" applyAlignment="1">
      <alignment horizontal="right" vertical="center"/>
    </xf>
    <xf numFmtId="167" fontId="18" fillId="6" borderId="0" xfId="0" applyNumberFormat="1" applyFont="1" applyFill="1" applyAlignment="1">
      <alignment vertical="center"/>
    </xf>
    <xf numFmtId="168" fontId="18" fillId="6" borderId="25" xfId="2" applyNumberFormat="1" applyFont="1" applyFill="1" applyBorder="1" applyAlignment="1">
      <alignment horizontal="right" vertical="center"/>
    </xf>
    <xf numFmtId="167" fontId="20" fillId="5" borderId="0" xfId="0" applyNumberFormat="1" applyFont="1" applyFill="1" applyAlignment="1">
      <alignment vertical="center"/>
    </xf>
    <xf numFmtId="168" fontId="18" fillId="5" borderId="11" xfId="2" applyNumberFormat="1" applyFont="1" applyFill="1" applyBorder="1" applyAlignment="1">
      <alignment horizontal="right" vertical="center"/>
    </xf>
    <xf numFmtId="167" fontId="27" fillId="0" borderId="0" xfId="0" applyNumberFormat="1" applyFont="1" applyAlignment="1">
      <alignment vertical="center"/>
    </xf>
    <xf numFmtId="168" fontId="20" fillId="0" borderId="11" xfId="2" applyNumberFormat="1" applyFont="1" applyBorder="1" applyAlignment="1">
      <alignment horizontal="right" vertical="center"/>
    </xf>
    <xf numFmtId="167" fontId="18" fillId="5" borderId="0" xfId="0" applyNumberFormat="1" applyFont="1" applyFill="1" applyAlignment="1">
      <alignment vertical="center"/>
    </xf>
    <xf numFmtId="168" fontId="25" fillId="7" borderId="13" xfId="2" applyNumberFormat="1" applyFont="1" applyFill="1" applyBorder="1" applyAlignment="1">
      <alignment horizontal="right" vertical="center"/>
    </xf>
    <xf numFmtId="171" fontId="0" fillId="0" borderId="0" xfId="0" applyNumberFormat="1"/>
    <xf numFmtId="0" fontId="28" fillId="0" borderId="0" xfId="0" applyFont="1"/>
    <xf numFmtId="10" fontId="0" fillId="0" borderId="0" xfId="0" applyNumberFormat="1"/>
    <xf numFmtId="170" fontId="19" fillId="6" borderId="6" xfId="10" applyNumberFormat="1" applyFont="1" applyFill="1" applyBorder="1" applyAlignment="1">
      <alignment vertical="center"/>
    </xf>
    <xf numFmtId="170" fontId="18" fillId="5" borderId="6" xfId="0" applyNumberFormat="1" applyFont="1" applyFill="1" applyBorder="1" applyAlignment="1">
      <alignment vertical="center"/>
    </xf>
    <xf numFmtId="167" fontId="20" fillId="5" borderId="0" xfId="0" applyNumberFormat="1" applyFont="1" applyFill="1" applyAlignment="1">
      <alignment horizontal="right" vertical="center"/>
    </xf>
    <xf numFmtId="170" fontId="20" fillId="0" borderId="6" xfId="0" applyNumberFormat="1" applyFont="1" applyBorder="1" applyAlignment="1">
      <alignment horizontal="left" vertical="center"/>
    </xf>
    <xf numFmtId="170" fontId="18" fillId="5" borderId="9" xfId="0" applyNumberFormat="1" applyFont="1" applyFill="1" applyBorder="1" applyAlignment="1">
      <alignment horizontal="left" vertical="center"/>
    </xf>
    <xf numFmtId="167" fontId="20" fillId="5" borderId="10" xfId="0" applyNumberFormat="1" applyFont="1" applyFill="1" applyBorder="1" applyAlignment="1">
      <alignment horizontal="right" vertical="center"/>
    </xf>
    <xf numFmtId="167" fontId="20" fillId="5" borderId="6" xfId="0" applyNumberFormat="1" applyFont="1" applyFill="1" applyBorder="1" applyAlignment="1">
      <alignment horizontal="right" vertical="center"/>
    </xf>
    <xf numFmtId="167" fontId="20" fillId="5" borderId="9" xfId="0" applyNumberFormat="1" applyFont="1" applyFill="1" applyBorder="1" applyAlignment="1">
      <alignment horizontal="right" vertical="center"/>
    </xf>
    <xf numFmtId="167" fontId="20" fillId="5" borderId="11" xfId="0" applyNumberFormat="1" applyFont="1" applyFill="1" applyBorder="1" applyAlignment="1">
      <alignment horizontal="right" vertical="center"/>
    </xf>
    <xf numFmtId="167" fontId="20" fillId="5" borderId="13" xfId="0" applyNumberFormat="1" applyFont="1" applyFill="1" applyBorder="1" applyAlignment="1">
      <alignment horizontal="right" vertical="center"/>
    </xf>
    <xf numFmtId="167" fontId="23" fillId="5" borderId="6" xfId="0" applyNumberFormat="1" applyFont="1" applyFill="1" applyBorder="1" applyAlignment="1">
      <alignment horizontal="right" vertical="center"/>
    </xf>
    <xf numFmtId="167" fontId="23" fillId="5" borderId="0" xfId="0" applyNumberFormat="1" applyFont="1" applyFill="1" applyAlignment="1">
      <alignment horizontal="right" vertical="center"/>
    </xf>
    <xf numFmtId="167" fontId="23" fillId="5" borderId="9" xfId="0" applyNumberFormat="1" applyFont="1" applyFill="1" applyBorder="1" applyAlignment="1">
      <alignment horizontal="right" vertical="center"/>
    </xf>
    <xf numFmtId="167" fontId="23" fillId="5" borderId="10" xfId="0" applyNumberFormat="1" applyFont="1" applyFill="1" applyBorder="1" applyAlignment="1">
      <alignment horizontal="right" vertical="center"/>
    </xf>
    <xf numFmtId="167" fontId="23" fillId="5" borderId="11" xfId="0" applyNumberFormat="1" applyFont="1" applyFill="1" applyBorder="1" applyAlignment="1">
      <alignment horizontal="right" vertical="center"/>
    </xf>
    <xf numFmtId="167" fontId="23" fillId="5" borderId="13" xfId="0" applyNumberFormat="1" applyFont="1" applyFill="1" applyBorder="1" applyAlignment="1">
      <alignment horizontal="right" vertical="center"/>
    </xf>
    <xf numFmtId="167" fontId="18" fillId="5" borderId="10" xfId="0" applyNumberFormat="1" applyFont="1" applyFill="1" applyBorder="1" applyAlignment="1">
      <alignment horizontal="right" vertical="center"/>
    </xf>
    <xf numFmtId="167" fontId="18" fillId="5" borderId="9" xfId="0" applyNumberFormat="1" applyFont="1" applyFill="1" applyBorder="1" applyAlignment="1">
      <alignment horizontal="right" vertical="center"/>
    </xf>
    <xf numFmtId="168" fontId="18" fillId="6" borderId="11" xfId="2" applyNumberFormat="1" applyFont="1" applyFill="1" applyBorder="1" applyAlignment="1">
      <alignment horizontal="right" vertical="center"/>
    </xf>
    <xf numFmtId="168" fontId="20" fillId="5" borderId="11" xfId="2" applyNumberFormat="1" applyFont="1" applyFill="1" applyBorder="1" applyAlignment="1">
      <alignment horizontal="right" vertical="center"/>
    </xf>
    <xf numFmtId="168" fontId="18" fillId="5" borderId="13" xfId="2" applyNumberFormat="1" applyFont="1" applyFill="1" applyBorder="1" applyAlignment="1">
      <alignment horizontal="right" vertical="center"/>
    </xf>
    <xf numFmtId="0" fontId="19" fillId="0" borderId="0" xfId="12" applyFont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167" fontId="23" fillId="0" borderId="6" xfId="12" applyNumberFormat="1" applyFont="1" applyBorder="1" applyAlignment="1">
      <alignment horizontal="right" vertical="center"/>
    </xf>
    <xf numFmtId="167" fontId="23" fillId="0" borderId="0" xfId="12" applyNumberFormat="1" applyFont="1" applyAlignment="1">
      <alignment horizontal="right" vertical="center"/>
    </xf>
    <xf numFmtId="0" fontId="20" fillId="8" borderId="6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167" fontId="20" fillId="0" borderId="9" xfId="0" applyNumberFormat="1" applyFont="1" applyBorder="1" applyAlignment="1">
      <alignment horizontal="right" vertical="center"/>
    </xf>
    <xf numFmtId="167" fontId="20" fillId="0" borderId="10" xfId="0" applyNumberFormat="1" applyFont="1" applyBorder="1" applyAlignment="1">
      <alignment horizontal="right" vertical="center"/>
    </xf>
    <xf numFmtId="167" fontId="20" fillId="0" borderId="0" xfId="0" applyNumberFormat="1" applyFont="1" applyAlignment="1">
      <alignment horizontal="right"/>
    </xf>
    <xf numFmtId="0" fontId="17" fillId="2" borderId="3" xfId="0" applyFont="1" applyFill="1" applyBorder="1" applyAlignment="1">
      <alignment horizontal="center" vertical="center"/>
    </xf>
    <xf numFmtId="167" fontId="23" fillId="0" borderId="28" xfId="12" applyNumberFormat="1" applyFont="1" applyBorder="1" applyAlignment="1">
      <alignment horizontal="right" vertical="center"/>
    </xf>
    <xf numFmtId="167" fontId="20" fillId="0" borderId="29" xfId="0" applyNumberFormat="1" applyFont="1" applyBorder="1" applyAlignment="1">
      <alignment horizontal="right" vertical="center"/>
    </xf>
    <xf numFmtId="4" fontId="20" fillId="0" borderId="0" xfId="0" applyNumberFormat="1" applyFont="1" applyAlignment="1">
      <alignment horizontal="right"/>
    </xf>
    <xf numFmtId="167" fontId="23" fillId="0" borderId="24" xfId="12" applyNumberFormat="1" applyFont="1" applyBorder="1" applyAlignment="1">
      <alignment horizontal="right" vertical="center"/>
    </xf>
    <xf numFmtId="168" fontId="20" fillId="0" borderId="5" xfId="2" applyNumberFormat="1" applyFont="1" applyBorder="1" applyAlignment="1">
      <alignment horizontal="right" vertical="center"/>
    </xf>
    <xf numFmtId="167" fontId="23" fillId="0" borderId="10" xfId="12" applyNumberFormat="1" applyFont="1" applyBorder="1" applyAlignment="1">
      <alignment horizontal="right" vertical="center"/>
    </xf>
    <xf numFmtId="168" fontId="20" fillId="0" borderId="30" xfId="2" applyNumberFormat="1" applyFont="1" applyBorder="1" applyAlignment="1">
      <alignment horizontal="right" vertical="center"/>
    </xf>
    <xf numFmtId="170" fontId="0" fillId="0" borderId="0" xfId="0" applyNumberFormat="1"/>
    <xf numFmtId="170" fontId="0" fillId="0" borderId="0" xfId="0" applyNumberFormat="1" applyAlignment="1">
      <alignment horizontal="right"/>
    </xf>
    <xf numFmtId="0" fontId="17" fillId="2" borderId="31" xfId="10" applyFont="1" applyFill="1" applyBorder="1" applyAlignment="1">
      <alignment horizontal="center" vertical="center" wrapText="1"/>
    </xf>
    <xf numFmtId="0" fontId="19" fillId="6" borderId="6" xfId="10" applyFont="1" applyFill="1" applyBorder="1" applyAlignment="1">
      <alignment horizontal="left" vertical="center"/>
    </xf>
    <xf numFmtId="167" fontId="19" fillId="6" borderId="6" xfId="10" applyNumberFormat="1" applyFont="1" applyFill="1" applyBorder="1" applyAlignment="1">
      <alignment horizontal="right" vertical="center"/>
    </xf>
    <xf numFmtId="167" fontId="19" fillId="6" borderId="0" xfId="10" applyNumberFormat="1" applyFont="1" applyFill="1" applyAlignment="1">
      <alignment horizontal="right" vertical="center"/>
    </xf>
    <xf numFmtId="0" fontId="23" fillId="0" borderId="6" xfId="12" applyFont="1" applyBorder="1" applyAlignment="1">
      <alignment vertical="center"/>
    </xf>
    <xf numFmtId="0" fontId="23" fillId="0" borderId="9" xfId="12" applyFont="1" applyBorder="1" applyAlignment="1">
      <alignment vertical="center"/>
    </xf>
    <xf numFmtId="167" fontId="23" fillId="0" borderId="9" xfId="12" applyNumberFormat="1" applyFont="1" applyBorder="1" applyAlignment="1">
      <alignment horizontal="right" vertical="center"/>
    </xf>
    <xf numFmtId="172" fontId="29" fillId="8" borderId="0" xfId="10" applyNumberFormat="1" applyFont="1" applyFill="1" applyAlignment="1">
      <alignment horizontal="right" vertical="center"/>
    </xf>
    <xf numFmtId="3" fontId="0" fillId="0" borderId="0" xfId="0" applyNumberFormat="1" applyAlignment="1">
      <alignment vertical="center"/>
    </xf>
    <xf numFmtId="167" fontId="20" fillId="0" borderId="0" xfId="1" applyNumberFormat="1" applyFont="1" applyAlignment="1">
      <alignment horizontal="right" vertical="center"/>
    </xf>
    <xf numFmtId="167" fontId="20" fillId="0" borderId="6" xfId="1" applyNumberFormat="1" applyFont="1" applyBorder="1" applyAlignment="1">
      <alignment horizontal="right" vertical="center"/>
    </xf>
    <xf numFmtId="167" fontId="20" fillId="0" borderId="0" xfId="1" applyNumberFormat="1" applyFont="1" applyBorder="1" applyAlignment="1">
      <alignment horizontal="right" vertical="center"/>
    </xf>
    <xf numFmtId="167" fontId="23" fillId="0" borderId="10" xfId="1" applyNumberFormat="1" applyFont="1" applyBorder="1" applyAlignment="1">
      <alignment horizontal="right" vertical="center"/>
    </xf>
    <xf numFmtId="167" fontId="20" fillId="0" borderId="9" xfId="1" applyNumberFormat="1" applyFont="1" applyBorder="1" applyAlignment="1">
      <alignment horizontal="right" vertical="center"/>
    </xf>
    <xf numFmtId="3" fontId="20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7" fontId="20" fillId="0" borderId="10" xfId="1" applyNumberFormat="1" applyFont="1" applyBorder="1" applyAlignment="1">
      <alignment horizontal="right" vertical="center"/>
    </xf>
    <xf numFmtId="167" fontId="19" fillId="6" borderId="28" xfId="10" applyNumberFormat="1" applyFont="1" applyFill="1" applyBorder="1" applyAlignment="1">
      <alignment horizontal="right" vertical="center"/>
    </xf>
    <xf numFmtId="167" fontId="20" fillId="0" borderId="28" xfId="1" applyNumberFormat="1" applyFont="1" applyBorder="1" applyAlignment="1">
      <alignment horizontal="right" vertical="center"/>
    </xf>
    <xf numFmtId="167" fontId="20" fillId="0" borderId="29" xfId="1" applyNumberFormat="1" applyFont="1" applyBorder="1" applyAlignment="1">
      <alignment horizontal="right" vertical="center"/>
    </xf>
    <xf numFmtId="168" fontId="19" fillId="6" borderId="11" xfId="2" applyNumberFormat="1" applyFont="1" applyFill="1" applyBorder="1" applyAlignment="1">
      <alignment horizontal="right" vertical="center"/>
    </xf>
    <xf numFmtId="168" fontId="20" fillId="0" borderId="13" xfId="2" applyNumberFormat="1" applyFont="1" applyBorder="1" applyAlignment="1">
      <alignment horizontal="right" vertical="center"/>
    </xf>
    <xf numFmtId="0" fontId="17" fillId="2" borderId="33" xfId="10" applyFont="1" applyFill="1" applyBorder="1" applyAlignment="1">
      <alignment horizontal="center" vertical="center" wrapText="1"/>
    </xf>
    <xf numFmtId="0" fontId="17" fillId="2" borderId="34" xfId="10" applyFont="1" applyFill="1" applyBorder="1" applyAlignment="1">
      <alignment horizontal="center" vertical="center" wrapText="1"/>
    </xf>
    <xf numFmtId="0" fontId="17" fillId="2" borderId="35" xfId="10" applyFont="1" applyFill="1" applyBorder="1" applyAlignment="1">
      <alignment horizontal="center" vertical="center" wrapText="1"/>
    </xf>
    <xf numFmtId="167" fontId="23" fillId="0" borderId="0" xfId="0" applyNumberFormat="1" applyFont="1" applyAlignment="1">
      <alignment vertical="center"/>
    </xf>
    <xf numFmtId="0" fontId="30" fillId="0" borderId="0" xfId="12" applyFont="1" applyAlignment="1">
      <alignment vertical="center"/>
    </xf>
    <xf numFmtId="0" fontId="17" fillId="2" borderId="36" xfId="10" applyFont="1" applyFill="1" applyBorder="1" applyAlignment="1">
      <alignment horizontal="center" vertical="center" wrapText="1"/>
    </xf>
    <xf numFmtId="167" fontId="31" fillId="0" borderId="0" xfId="0" applyNumberFormat="1" applyFont="1" applyAlignment="1">
      <alignment horizontal="right" vertical="center"/>
    </xf>
    <xf numFmtId="167" fontId="31" fillId="0" borderId="0" xfId="0" applyNumberFormat="1" applyFont="1" applyAlignment="1">
      <alignment vertical="center"/>
    </xf>
    <xf numFmtId="167" fontId="31" fillId="0" borderId="0" xfId="12" applyNumberFormat="1" applyFont="1" applyAlignment="1">
      <alignment horizontal="right" vertical="center"/>
    </xf>
    <xf numFmtId="167" fontId="23" fillId="0" borderId="28" xfId="0" applyNumberFormat="1" applyFont="1" applyBorder="1" applyAlignment="1">
      <alignment horizontal="right" vertical="center"/>
    </xf>
    <xf numFmtId="167" fontId="23" fillId="0" borderId="37" xfId="0" applyNumberFormat="1" applyFont="1" applyBorder="1" applyAlignment="1">
      <alignment horizontal="right" vertical="center"/>
    </xf>
    <xf numFmtId="167" fontId="23" fillId="0" borderId="29" xfId="12" applyNumberFormat="1" applyFont="1" applyBorder="1" applyAlignment="1">
      <alignment horizontal="right" vertical="center"/>
    </xf>
    <xf numFmtId="167" fontId="23" fillId="0" borderId="38" xfId="12" applyNumberFormat="1" applyFont="1" applyBorder="1" applyAlignment="1">
      <alignment horizontal="right" vertical="center"/>
    </xf>
    <xf numFmtId="167" fontId="23" fillId="0" borderId="39" xfId="12" applyNumberFormat="1" applyFont="1" applyBorder="1" applyAlignment="1">
      <alignment horizontal="right" vertical="center"/>
    </xf>
    <xf numFmtId="168" fontId="20" fillId="0" borderId="11" xfId="2" applyNumberFormat="1" applyFont="1" applyFill="1" applyBorder="1" applyAlignment="1">
      <alignment horizontal="right" vertical="center"/>
    </xf>
    <xf numFmtId="167" fontId="23" fillId="0" borderId="39" xfId="0" applyNumberFormat="1" applyFont="1" applyBorder="1" applyAlignment="1">
      <alignment horizontal="right" vertical="center"/>
    </xf>
    <xf numFmtId="167" fontId="23" fillId="0" borderId="10" xfId="0" applyNumberFormat="1" applyFont="1" applyBorder="1" applyAlignment="1">
      <alignment horizontal="right" vertical="center"/>
    </xf>
    <xf numFmtId="168" fontId="20" fillId="0" borderId="13" xfId="2" applyNumberFormat="1" applyFont="1" applyFill="1" applyBorder="1" applyAlignment="1">
      <alignment horizontal="right" vertical="center"/>
    </xf>
    <xf numFmtId="167" fontId="23" fillId="0" borderId="0" xfId="0" applyNumberFormat="1" applyFont="1"/>
    <xf numFmtId="0" fontId="18" fillId="0" borderId="0" xfId="0" applyFont="1"/>
    <xf numFmtId="0" fontId="19" fillId="0" borderId="0" xfId="12" applyFont="1"/>
    <xf numFmtId="0" fontId="17" fillId="2" borderId="0" xfId="10" applyFont="1" applyFill="1" applyAlignment="1">
      <alignment horizontal="center" vertical="center" wrapText="1"/>
    </xf>
    <xf numFmtId="171" fontId="18" fillId="6" borderId="40" xfId="1" applyNumberFormat="1" applyFont="1" applyFill="1" applyBorder="1" applyAlignment="1">
      <alignment horizontal="right" vertical="center"/>
    </xf>
    <xf numFmtId="171" fontId="18" fillId="6" borderId="41" xfId="1" applyNumberFormat="1" applyFont="1" applyFill="1" applyBorder="1" applyAlignment="1">
      <alignment horizontal="right" vertical="center"/>
    </xf>
    <xf numFmtId="0" fontId="20" fillId="0" borderId="6" xfId="0" applyFont="1" applyBorder="1" applyAlignment="1">
      <alignment horizontal="left" vertical="center" wrapText="1"/>
    </xf>
    <xf numFmtId="171" fontId="20" fillId="0" borderId="6" xfId="1" applyNumberFormat="1" applyFont="1" applyFill="1" applyBorder="1" applyAlignment="1">
      <alignment horizontal="right" vertical="center"/>
    </xf>
    <xf numFmtId="171" fontId="20" fillId="0" borderId="0" xfId="1" applyNumberFormat="1" applyFont="1" applyFill="1" applyBorder="1" applyAlignment="1">
      <alignment horizontal="right" vertical="center"/>
    </xf>
    <xf numFmtId="0" fontId="20" fillId="0" borderId="9" xfId="0" applyFont="1" applyBorder="1" applyAlignment="1">
      <alignment horizontal="left" vertical="center" wrapText="1"/>
    </xf>
    <xf numFmtId="171" fontId="20" fillId="0" borderId="9" xfId="1" applyNumberFormat="1" applyFont="1" applyFill="1" applyBorder="1" applyAlignment="1">
      <alignment horizontal="right" vertical="center"/>
    </xf>
    <xf numFmtId="171" fontId="20" fillId="0" borderId="10" xfId="1" applyNumberFormat="1" applyFont="1" applyFill="1" applyBorder="1" applyAlignment="1">
      <alignment horizontal="right" vertical="center"/>
    </xf>
    <xf numFmtId="171" fontId="18" fillId="6" borderId="6" xfId="1" applyNumberFormat="1" applyFont="1" applyFill="1" applyBorder="1" applyAlignment="1">
      <alignment horizontal="right" vertical="center"/>
    </xf>
    <xf numFmtId="171" fontId="18" fillId="6" borderId="0" xfId="1" applyNumberFormat="1" applyFont="1" applyFill="1" applyBorder="1" applyAlignment="1">
      <alignment horizontal="right" vertical="center"/>
    </xf>
    <xf numFmtId="171" fontId="18" fillId="6" borderId="42" xfId="1" applyNumberFormat="1" applyFont="1" applyFill="1" applyBorder="1" applyAlignment="1">
      <alignment horizontal="right" vertical="center"/>
    </xf>
    <xf numFmtId="171" fontId="20" fillId="0" borderId="28" xfId="1" applyNumberFormat="1" applyFont="1" applyFill="1" applyBorder="1" applyAlignment="1">
      <alignment horizontal="right" vertical="center"/>
    </xf>
    <xf numFmtId="171" fontId="20" fillId="0" borderId="29" xfId="1" applyNumberFormat="1" applyFont="1" applyFill="1" applyBorder="1" applyAlignment="1">
      <alignment horizontal="right" vertical="center"/>
    </xf>
    <xf numFmtId="173" fontId="0" fillId="0" borderId="0" xfId="0" applyNumberFormat="1" applyAlignment="1">
      <alignment vertical="center"/>
    </xf>
    <xf numFmtId="0" fontId="19" fillId="6" borderId="43" xfId="10" applyFont="1" applyFill="1" applyBorder="1" applyAlignment="1">
      <alignment vertical="center"/>
    </xf>
    <xf numFmtId="0" fontId="18" fillId="5" borderId="9" xfId="0" applyFont="1" applyFill="1" applyBorder="1" applyAlignment="1">
      <alignment vertical="center"/>
    </xf>
    <xf numFmtId="3" fontId="32" fillId="9" borderId="0" xfId="0" applyNumberFormat="1" applyFont="1" applyFill="1" applyAlignment="1">
      <alignment horizontal="right" vertical="center"/>
    </xf>
    <xf numFmtId="170" fontId="0" fillId="0" borderId="0" xfId="0" applyNumberFormat="1" applyAlignment="1">
      <alignment vertical="center"/>
    </xf>
    <xf numFmtId="167" fontId="18" fillId="6" borderId="6" xfId="1" applyNumberFormat="1" applyFont="1" applyFill="1" applyBorder="1" applyAlignment="1">
      <alignment horizontal="right" vertical="center"/>
    </xf>
    <xf numFmtId="167" fontId="18" fillId="6" borderId="0" xfId="1" applyNumberFormat="1" applyFont="1" applyFill="1" applyBorder="1" applyAlignment="1">
      <alignment horizontal="right" vertical="center"/>
    </xf>
    <xf numFmtId="167" fontId="20" fillId="5" borderId="6" xfId="1" applyNumberFormat="1" applyFont="1" applyFill="1" applyBorder="1" applyAlignment="1">
      <alignment horizontal="right" vertical="center"/>
    </xf>
    <xf numFmtId="167" fontId="20" fillId="5" borderId="0" xfId="1" applyNumberFormat="1" applyFont="1" applyFill="1" applyBorder="1" applyAlignment="1">
      <alignment horizontal="right" vertical="center"/>
    </xf>
    <xf numFmtId="167" fontId="18" fillId="5" borderId="6" xfId="1" applyNumberFormat="1" applyFont="1" applyFill="1" applyBorder="1" applyAlignment="1">
      <alignment horizontal="right" vertical="center"/>
    </xf>
    <xf numFmtId="167" fontId="18" fillId="5" borderId="0" xfId="1" applyNumberFormat="1" applyFont="1" applyFill="1" applyBorder="1" applyAlignment="1">
      <alignment horizontal="right" vertical="center"/>
    </xf>
    <xf numFmtId="167" fontId="18" fillId="5" borderId="9" xfId="1" applyNumberFormat="1" applyFont="1" applyFill="1" applyBorder="1" applyAlignment="1">
      <alignment horizontal="right" vertical="center"/>
    </xf>
    <xf numFmtId="167" fontId="18" fillId="5" borderId="10" xfId="1" applyNumberFormat="1" applyFont="1" applyFill="1" applyBorder="1" applyAlignment="1">
      <alignment horizontal="right" vertical="center"/>
    </xf>
    <xf numFmtId="167" fontId="18" fillId="6" borderId="11" xfId="1" applyNumberFormat="1" applyFont="1" applyFill="1" applyBorder="1" applyAlignment="1">
      <alignment horizontal="right" vertical="center"/>
    </xf>
    <xf numFmtId="167" fontId="20" fillId="5" borderId="11" xfId="1" applyNumberFormat="1" applyFont="1" applyFill="1" applyBorder="1" applyAlignment="1">
      <alignment horizontal="right" vertical="center"/>
    </xf>
    <xf numFmtId="167" fontId="20" fillId="0" borderId="0" xfId="0" applyNumberFormat="1" applyFont="1"/>
    <xf numFmtId="167" fontId="20" fillId="0" borderId="11" xfId="1" applyNumberFormat="1" applyFont="1" applyBorder="1" applyAlignment="1">
      <alignment horizontal="right" vertical="center"/>
    </xf>
    <xf numFmtId="167" fontId="18" fillId="5" borderId="11" xfId="1" applyNumberFormat="1" applyFont="1" applyFill="1" applyBorder="1" applyAlignment="1">
      <alignment horizontal="right" vertical="center"/>
    </xf>
    <xf numFmtId="167" fontId="18" fillId="5" borderId="13" xfId="1" applyNumberFormat="1" applyFont="1" applyFill="1" applyBorder="1" applyAlignment="1">
      <alignment horizontal="right" vertical="center"/>
    </xf>
    <xf numFmtId="167" fontId="18" fillId="6" borderId="24" xfId="1" applyNumberFormat="1" applyFont="1" applyFill="1" applyBorder="1" applyAlignment="1">
      <alignment horizontal="right" vertical="center"/>
    </xf>
    <xf numFmtId="9" fontId="0" fillId="0" borderId="0" xfId="2" applyFont="1" applyAlignment="1">
      <alignment vertical="center"/>
    </xf>
    <xf numFmtId="0" fontId="19" fillId="6" borderId="4" xfId="10" applyFont="1" applyFill="1" applyBorder="1" applyAlignment="1">
      <alignment horizontal="left" vertical="center"/>
    </xf>
    <xf numFmtId="167" fontId="19" fillId="6" borderId="3" xfId="10" applyNumberFormat="1" applyFont="1" applyFill="1" applyBorder="1" applyAlignment="1">
      <alignment horizontal="right" vertical="center"/>
    </xf>
    <xf numFmtId="167" fontId="19" fillId="6" borderId="24" xfId="10" applyNumberFormat="1" applyFont="1" applyFill="1" applyBorder="1" applyAlignment="1">
      <alignment horizontal="right" vertical="center"/>
    </xf>
    <xf numFmtId="0" fontId="23" fillId="8" borderId="5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0" xfId="0" applyFont="1" applyBorder="1" applyAlignment="1">
      <alignment horizontal="left" vertical="center"/>
    </xf>
    <xf numFmtId="3" fontId="33" fillId="10" borderId="0" xfId="0" applyNumberFormat="1" applyFont="1" applyFill="1" applyAlignment="1">
      <alignment vertical="center"/>
    </xf>
    <xf numFmtId="167" fontId="19" fillId="6" borderId="25" xfId="10" applyNumberFormat="1" applyFont="1" applyFill="1" applyBorder="1" applyAlignment="1">
      <alignment horizontal="right" vertical="center"/>
    </xf>
    <xf numFmtId="167" fontId="20" fillId="0" borderId="11" xfId="0" applyNumberFormat="1" applyFont="1" applyBorder="1" applyAlignment="1">
      <alignment horizontal="right" vertical="center"/>
    </xf>
    <xf numFmtId="167" fontId="20" fillId="0" borderId="13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168" fontId="19" fillId="6" borderId="25" xfId="2" applyNumberFormat="1" applyFont="1" applyFill="1" applyBorder="1" applyAlignment="1">
      <alignment horizontal="right" vertical="center"/>
    </xf>
    <xf numFmtId="167" fontId="19" fillId="6" borderId="0" xfId="1" applyNumberFormat="1" applyFont="1" applyFill="1" applyBorder="1" applyAlignment="1">
      <alignment horizontal="right" vertical="center"/>
    </xf>
    <xf numFmtId="0" fontId="20" fillId="0" borderId="6" xfId="0" applyFont="1" applyBorder="1" applyAlignment="1">
      <alignment vertical="center"/>
    </xf>
    <xf numFmtId="167" fontId="23" fillId="0" borderId="0" xfId="1" applyNumberFormat="1" applyFont="1" applyBorder="1" applyAlignment="1">
      <alignment horizontal="right" vertical="center"/>
    </xf>
    <xf numFmtId="0" fontId="20" fillId="0" borderId="9" xfId="0" applyFont="1" applyBorder="1" applyAlignment="1">
      <alignment vertical="center"/>
    </xf>
    <xf numFmtId="167" fontId="19" fillId="6" borderId="11" xfId="1" applyNumberFormat="1" applyFont="1" applyFill="1" applyBorder="1" applyAlignment="1">
      <alignment horizontal="right" vertical="center"/>
    </xf>
    <xf numFmtId="167" fontId="23" fillId="0" borderId="11" xfId="1" applyNumberFormat="1" applyFont="1" applyBorder="1" applyAlignment="1">
      <alignment horizontal="right" vertical="center"/>
    </xf>
    <xf numFmtId="167" fontId="23" fillId="0" borderId="13" xfId="1" applyNumberFormat="1" applyFont="1" applyBorder="1" applyAlignment="1">
      <alignment horizontal="right" vertical="center"/>
    </xf>
    <xf numFmtId="167" fontId="23" fillId="0" borderId="6" xfId="1" applyNumberFormat="1" applyFont="1" applyBorder="1" applyAlignment="1">
      <alignment horizontal="right" vertical="center"/>
    </xf>
    <xf numFmtId="167" fontId="23" fillId="0" borderId="9" xfId="1" applyNumberFormat="1" applyFont="1" applyBorder="1" applyAlignment="1">
      <alignment horizontal="right" vertical="center"/>
    </xf>
    <xf numFmtId="167" fontId="19" fillId="6" borderId="42" xfId="10" applyNumberFormat="1" applyFont="1" applyFill="1" applyBorder="1" applyAlignment="1">
      <alignment horizontal="right" vertical="center"/>
    </xf>
    <xf numFmtId="167" fontId="19" fillId="6" borderId="37" xfId="10" applyNumberFormat="1" applyFont="1" applyFill="1" applyBorder="1" applyAlignment="1">
      <alignment horizontal="right" vertical="center"/>
    </xf>
    <xf numFmtId="167" fontId="20" fillId="0" borderId="28" xfId="0" applyNumberFormat="1" applyFont="1" applyBorder="1" applyAlignment="1">
      <alignment horizontal="right" vertical="center"/>
    </xf>
    <xf numFmtId="167" fontId="20" fillId="0" borderId="37" xfId="0" applyNumberFormat="1" applyFont="1" applyBorder="1" applyAlignment="1">
      <alignment horizontal="right" vertical="center"/>
    </xf>
    <xf numFmtId="167" fontId="23" fillId="0" borderId="28" xfId="1" applyNumberFormat="1" applyFont="1" applyBorder="1" applyAlignment="1">
      <alignment horizontal="right" vertical="center"/>
    </xf>
    <xf numFmtId="167" fontId="23" fillId="0" borderId="37" xfId="1" applyNumberFormat="1" applyFont="1" applyBorder="1" applyAlignment="1">
      <alignment horizontal="right" vertical="center"/>
    </xf>
    <xf numFmtId="167" fontId="23" fillId="0" borderId="29" xfId="1" applyNumberFormat="1" applyFont="1" applyBorder="1" applyAlignment="1">
      <alignment horizontal="right" vertical="center"/>
    </xf>
    <xf numFmtId="167" fontId="23" fillId="0" borderId="38" xfId="1" applyNumberFormat="1" applyFont="1" applyBorder="1" applyAlignment="1">
      <alignment horizontal="right" vertical="center"/>
    </xf>
    <xf numFmtId="167" fontId="20" fillId="0" borderId="39" xfId="0" applyNumberFormat="1" applyFont="1" applyBorder="1" applyAlignment="1">
      <alignment horizontal="right" vertical="center"/>
    </xf>
    <xf numFmtId="0" fontId="19" fillId="6" borderId="3" xfId="10" applyFont="1" applyFill="1" applyBorder="1" applyAlignment="1">
      <alignment horizontal="left" vertical="center"/>
    </xf>
    <xf numFmtId="3" fontId="20" fillId="0" borderId="6" xfId="0" applyNumberFormat="1" applyFont="1" applyBorder="1" applyAlignment="1">
      <alignment horizontal="left" vertical="center"/>
    </xf>
    <xf numFmtId="3" fontId="20" fillId="0" borderId="6" xfId="0" applyNumberFormat="1" applyFont="1" applyBorder="1" applyAlignment="1">
      <alignment vertical="center"/>
    </xf>
    <xf numFmtId="3" fontId="20" fillId="0" borderId="9" xfId="0" applyNumberFormat="1" applyFont="1" applyBorder="1" applyAlignment="1">
      <alignment horizontal="left" vertical="center"/>
    </xf>
    <xf numFmtId="167" fontId="20" fillId="0" borderId="11" xfId="0" applyNumberFormat="1" applyFont="1" applyBorder="1" applyAlignment="1">
      <alignment vertical="center"/>
    </xf>
    <xf numFmtId="0" fontId="28" fillId="0" borderId="0" xfId="12" applyFont="1" applyAlignment="1">
      <alignment vertical="center"/>
    </xf>
    <xf numFmtId="171" fontId="19" fillId="6" borderId="3" xfId="1" applyNumberFormat="1" applyFont="1" applyFill="1" applyBorder="1" applyAlignment="1">
      <alignment horizontal="right" vertical="center"/>
    </xf>
    <xf numFmtId="3" fontId="20" fillId="0" borderId="5" xfId="0" applyNumberFormat="1" applyFont="1" applyBorder="1" applyAlignment="1">
      <alignment vertical="center"/>
    </xf>
    <xf numFmtId="171" fontId="20" fillId="0" borderId="0" xfId="1" applyNumberFormat="1" applyFont="1" applyAlignment="1">
      <alignment vertical="center"/>
    </xf>
    <xf numFmtId="171" fontId="20" fillId="0" borderId="6" xfId="1" applyNumberFormat="1" applyFont="1" applyBorder="1" applyAlignment="1">
      <alignment horizontal="right" vertical="center"/>
    </xf>
    <xf numFmtId="171" fontId="20" fillId="0" borderId="0" xfId="1" applyNumberFormat="1" applyFont="1" applyAlignment="1">
      <alignment horizontal="right" vertical="center"/>
    </xf>
    <xf numFmtId="3" fontId="20" fillId="0" borderId="5" xfId="0" applyNumberFormat="1" applyFont="1" applyBorder="1" applyAlignment="1">
      <alignment horizontal="left" vertical="center"/>
    </xf>
    <xf numFmtId="3" fontId="20" fillId="0" borderId="30" xfId="0" applyNumberFormat="1" applyFont="1" applyBorder="1" applyAlignment="1">
      <alignment horizontal="left" vertical="center"/>
    </xf>
    <xf numFmtId="171" fontId="20" fillId="0" borderId="10" xfId="1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71" fontId="20" fillId="0" borderId="11" xfId="1" applyNumberFormat="1" applyFont="1" applyBorder="1" applyAlignment="1">
      <alignment vertical="center"/>
    </xf>
    <xf numFmtId="171" fontId="20" fillId="0" borderId="11" xfId="1" applyNumberFormat="1" applyFont="1" applyBorder="1" applyAlignment="1">
      <alignment horizontal="right" vertical="center"/>
    </xf>
    <xf numFmtId="171" fontId="20" fillId="0" borderId="13" xfId="1" applyNumberFormat="1" applyFont="1" applyBorder="1" applyAlignment="1">
      <alignment vertical="center"/>
    </xf>
    <xf numFmtId="171" fontId="19" fillId="6" borderId="6" xfId="1" applyNumberFormat="1" applyFont="1" applyFill="1" applyBorder="1" applyAlignment="1">
      <alignment horizontal="right" vertical="center"/>
    </xf>
    <xf numFmtId="171" fontId="19" fillId="6" borderId="0" xfId="1" applyNumberFormat="1" applyFont="1" applyFill="1" applyAlignment="1">
      <alignment horizontal="right" vertical="center"/>
    </xf>
    <xf numFmtId="171" fontId="20" fillId="0" borderId="9" xfId="1" applyNumberFormat="1" applyFont="1" applyBorder="1" applyAlignment="1">
      <alignment vertical="center"/>
    </xf>
    <xf numFmtId="171" fontId="20" fillId="0" borderId="9" xfId="1" applyNumberFormat="1" applyFont="1" applyBorder="1" applyAlignment="1">
      <alignment horizontal="right" vertical="center"/>
    </xf>
    <xf numFmtId="171" fontId="19" fillId="6" borderId="0" xfId="1" applyNumberFormat="1" applyFont="1" applyFill="1" applyBorder="1" applyAlignment="1">
      <alignment horizontal="right" vertical="center"/>
    </xf>
    <xf numFmtId="171" fontId="20" fillId="0" borderId="0" xfId="1" applyNumberFormat="1" applyFont="1" applyBorder="1" applyAlignment="1">
      <alignment horizontal="right" vertical="center"/>
    </xf>
    <xf numFmtId="171" fontId="20" fillId="0" borderId="0" xfId="1" applyNumberFormat="1" applyFont="1" applyBorder="1" applyAlignment="1">
      <alignment vertical="center"/>
    </xf>
    <xf numFmtId="171" fontId="19" fillId="6" borderId="28" xfId="1" applyNumberFormat="1" applyFont="1" applyFill="1" applyBorder="1" applyAlignment="1">
      <alignment horizontal="right" vertical="center"/>
    </xf>
    <xf numFmtId="171" fontId="20" fillId="0" borderId="28" xfId="1" applyNumberFormat="1" applyFont="1" applyBorder="1" applyAlignment="1">
      <alignment horizontal="right" vertical="center"/>
    </xf>
    <xf numFmtId="171" fontId="20" fillId="0" borderId="28" xfId="1" applyNumberFormat="1" applyFont="1" applyBorder="1" applyAlignment="1">
      <alignment vertical="center"/>
    </xf>
    <xf numFmtId="171" fontId="20" fillId="0" borderId="29" xfId="1" applyNumberFormat="1" applyFont="1" applyBorder="1" applyAlignment="1">
      <alignment vertical="center"/>
    </xf>
    <xf numFmtId="171" fontId="20" fillId="0" borderId="10" xfId="1" applyNumberFormat="1" applyFont="1" applyBorder="1" applyAlignment="1">
      <alignment horizontal="right" vertical="center"/>
    </xf>
    <xf numFmtId="0" fontId="34" fillId="2" borderId="4" xfId="10" applyFont="1" applyFill="1" applyBorder="1" applyAlignment="1">
      <alignment horizontal="center" vertical="center" wrapText="1"/>
    </xf>
    <xf numFmtId="0" fontId="34" fillId="2" borderId="5" xfId="10" applyFont="1" applyFill="1" applyBorder="1" applyAlignment="1">
      <alignment horizontal="center" vertical="center" wrapText="1"/>
    </xf>
    <xf numFmtId="0" fontId="34" fillId="2" borderId="0" xfId="10" applyFont="1" applyFill="1" applyAlignment="1">
      <alignment horizontal="center" vertical="center" wrapText="1"/>
    </xf>
    <xf numFmtId="167" fontId="35" fillId="6" borderId="6" xfId="10" applyNumberFormat="1" applyFont="1" applyFill="1" applyBorder="1" applyAlignment="1">
      <alignment horizontal="right" vertical="center"/>
    </xf>
    <xf numFmtId="167" fontId="35" fillId="6" borderId="0" xfId="10" applyNumberFormat="1" applyFont="1" applyFill="1" applyAlignment="1">
      <alignment horizontal="right" vertical="center"/>
    </xf>
    <xf numFmtId="167" fontId="36" fillId="5" borderId="6" xfId="0" applyNumberFormat="1" applyFont="1" applyFill="1" applyBorder="1" applyAlignment="1">
      <alignment horizontal="right" vertical="center"/>
    </xf>
    <xf numFmtId="167" fontId="36" fillId="5" borderId="0" xfId="0" applyNumberFormat="1" applyFont="1" applyFill="1" applyAlignment="1">
      <alignment horizontal="right" vertical="center"/>
    </xf>
    <xf numFmtId="167" fontId="37" fillId="0" borderId="6" xfId="0" applyNumberFormat="1" applyFont="1" applyBorder="1" applyAlignment="1">
      <alignment horizontal="right" vertical="center"/>
    </xf>
    <xf numFmtId="167" fontId="37" fillId="0" borderId="0" xfId="0" applyNumberFormat="1" applyFont="1" applyAlignment="1">
      <alignment horizontal="right" vertical="center"/>
    </xf>
    <xf numFmtId="167" fontId="38" fillId="0" borderId="6" xfId="0" applyNumberFormat="1" applyFont="1" applyBorder="1" applyAlignment="1">
      <alignment horizontal="right" vertical="center"/>
    </xf>
    <xf numFmtId="167" fontId="38" fillId="0" borderId="0" xfId="0" applyNumberFormat="1" applyFont="1" applyAlignment="1">
      <alignment horizontal="right" vertical="center"/>
    </xf>
    <xf numFmtId="167" fontId="37" fillId="0" borderId="9" xfId="0" applyNumberFormat="1" applyFont="1" applyBorder="1" applyAlignment="1">
      <alignment horizontal="right" vertical="center"/>
    </xf>
    <xf numFmtId="167" fontId="37" fillId="0" borderId="10" xfId="0" applyNumberFormat="1" applyFont="1" applyBorder="1" applyAlignment="1">
      <alignment horizontal="right" vertical="center"/>
    </xf>
    <xf numFmtId="174" fontId="0" fillId="0" borderId="0" xfId="0" applyNumberFormat="1" applyAlignment="1">
      <alignment vertical="center"/>
    </xf>
    <xf numFmtId="175" fontId="0" fillId="0" borderId="0" xfId="0" applyNumberFormat="1" applyAlignment="1">
      <alignment vertical="center"/>
    </xf>
    <xf numFmtId="0" fontId="34" fillId="2" borderId="3" xfId="10" applyFont="1" applyFill="1" applyBorder="1" applyAlignment="1">
      <alignment horizontal="center" vertical="center" wrapText="1"/>
    </xf>
    <xf numFmtId="167" fontId="35" fillId="6" borderId="11" xfId="10" applyNumberFormat="1" applyFont="1" applyFill="1" applyBorder="1" applyAlignment="1">
      <alignment horizontal="right" vertical="center"/>
    </xf>
    <xf numFmtId="167" fontId="36" fillId="5" borderId="11" xfId="0" applyNumberFormat="1" applyFont="1" applyFill="1" applyBorder="1" applyAlignment="1">
      <alignment horizontal="right" vertical="center"/>
    </xf>
    <xf numFmtId="167" fontId="18" fillId="0" borderId="0" xfId="0" applyNumberFormat="1" applyFont="1" applyAlignment="1">
      <alignment vertical="center"/>
    </xf>
    <xf numFmtId="171" fontId="35" fillId="6" borderId="6" xfId="1" applyNumberFormat="1" applyFont="1" applyFill="1" applyBorder="1" applyAlignment="1">
      <alignment horizontal="right" vertical="center"/>
    </xf>
    <xf numFmtId="171" fontId="35" fillId="6" borderId="0" xfId="1" applyNumberFormat="1" applyFont="1" applyFill="1" applyAlignment="1">
      <alignment horizontal="right" vertical="center"/>
    </xf>
    <xf numFmtId="171" fontId="36" fillId="5" borderId="6" xfId="1" applyNumberFormat="1" applyFont="1" applyFill="1" applyBorder="1" applyAlignment="1">
      <alignment horizontal="right" vertical="center"/>
    </xf>
    <xf numFmtId="171" fontId="36" fillId="5" borderId="0" xfId="1" applyNumberFormat="1" applyFont="1" applyFill="1" applyAlignment="1">
      <alignment horizontal="right" vertical="center"/>
    </xf>
    <xf numFmtId="171" fontId="37" fillId="0" borderId="6" xfId="1" applyNumberFormat="1" applyFont="1" applyBorder="1" applyAlignment="1">
      <alignment horizontal="right" vertical="center"/>
    </xf>
    <xf numFmtId="171" fontId="37" fillId="0" borderId="0" xfId="1" applyNumberFormat="1" applyFont="1" applyAlignment="1">
      <alignment horizontal="right" vertical="center"/>
    </xf>
    <xf numFmtId="171" fontId="38" fillId="0" borderId="6" xfId="1" applyNumberFormat="1" applyFont="1" applyBorder="1" applyAlignment="1">
      <alignment horizontal="right" vertical="center"/>
    </xf>
    <xf numFmtId="171" fontId="38" fillId="0" borderId="0" xfId="1" applyNumberFormat="1" applyFont="1" applyAlignment="1">
      <alignment horizontal="right" vertical="center"/>
    </xf>
    <xf numFmtId="171" fontId="37" fillId="0" borderId="9" xfId="1" applyNumberFormat="1" applyFont="1" applyBorder="1" applyAlignment="1">
      <alignment horizontal="right" vertical="center"/>
    </xf>
    <xf numFmtId="171" fontId="37" fillId="0" borderId="10" xfId="1" applyNumberFormat="1" applyFont="1" applyBorder="1" applyAlignment="1">
      <alignment horizontal="right" vertical="center"/>
    </xf>
    <xf numFmtId="171" fontId="35" fillId="6" borderId="11" xfId="1" applyNumberFormat="1" applyFont="1" applyFill="1" applyBorder="1" applyAlignment="1">
      <alignment horizontal="right" vertical="center"/>
    </xf>
    <xf numFmtId="171" fontId="36" fillId="5" borderId="11" xfId="1" applyNumberFormat="1" applyFont="1" applyFill="1" applyBorder="1" applyAlignment="1">
      <alignment horizontal="right" vertical="center"/>
    </xf>
    <xf numFmtId="168" fontId="35" fillId="6" borderId="5" xfId="2" applyNumberFormat="1" applyFont="1" applyFill="1" applyBorder="1" applyAlignment="1">
      <alignment horizontal="right" vertical="center"/>
    </xf>
    <xf numFmtId="168" fontId="36" fillId="5" borderId="5" xfId="2" applyNumberFormat="1" applyFont="1" applyFill="1" applyBorder="1" applyAlignment="1">
      <alignment horizontal="right" vertical="center"/>
    </xf>
    <xf numFmtId="168" fontId="37" fillId="0" borderId="5" xfId="2" applyNumberFormat="1" applyFont="1" applyBorder="1" applyAlignment="1">
      <alignment horizontal="right" vertical="center"/>
    </xf>
    <xf numFmtId="168" fontId="37" fillId="0" borderId="30" xfId="2" applyNumberFormat="1" applyFont="1" applyBorder="1" applyAlignment="1">
      <alignment horizontal="right" vertical="center"/>
    </xf>
    <xf numFmtId="166" fontId="0" fillId="0" borderId="0" xfId="0" applyNumberFormat="1"/>
    <xf numFmtId="0" fontId="20" fillId="8" borderId="0" xfId="0" applyFont="1" applyFill="1"/>
    <xf numFmtId="0" fontId="20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3" fillId="0" borderId="6" xfId="0" applyFont="1" applyBorder="1" applyAlignment="1">
      <alignment vertical="center"/>
    </xf>
    <xf numFmtId="176" fontId="23" fillId="0" borderId="6" xfId="0" applyNumberFormat="1" applyFont="1" applyBorder="1" applyAlignment="1">
      <alignment vertical="center"/>
    </xf>
    <xf numFmtId="176" fontId="23" fillId="0" borderId="0" xfId="0" applyNumberFormat="1" applyFont="1" applyAlignment="1">
      <alignment vertical="center"/>
    </xf>
    <xf numFmtId="0" fontId="17" fillId="2" borderId="6" xfId="0" applyFont="1" applyFill="1" applyBorder="1" applyAlignment="1">
      <alignment horizontal="center" vertical="center"/>
    </xf>
    <xf numFmtId="167" fontId="17" fillId="2" borderId="6" xfId="1" applyNumberFormat="1" applyFont="1" applyFill="1" applyBorder="1" applyAlignment="1">
      <alignment horizontal="right" vertical="center"/>
    </xf>
    <xf numFmtId="167" fontId="17" fillId="2" borderId="0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9" xfId="0" applyFont="1" applyBorder="1" applyAlignment="1">
      <alignment vertical="center"/>
    </xf>
    <xf numFmtId="176" fontId="23" fillId="0" borderId="9" xfId="0" applyNumberFormat="1" applyFont="1" applyBorder="1" applyAlignment="1">
      <alignment horizontal="right" vertical="center"/>
    </xf>
    <xf numFmtId="176" fontId="23" fillId="0" borderId="10" xfId="0" applyNumberFormat="1" applyFont="1" applyBorder="1" applyAlignment="1">
      <alignment horizontal="right" vertical="center"/>
    </xf>
    <xf numFmtId="0" fontId="39" fillId="8" borderId="0" xfId="0" applyFont="1" applyFill="1" applyAlignment="1">
      <alignment vertical="center"/>
    </xf>
    <xf numFmtId="14" fontId="12" fillId="0" borderId="0" xfId="0" applyNumberFormat="1" applyFont="1" applyAlignment="1">
      <alignment horizontal="left" vertical="center"/>
    </xf>
    <xf numFmtId="10" fontId="20" fillId="0" borderId="0" xfId="0" applyNumberFormat="1" applyFont="1" applyAlignment="1">
      <alignment vertical="center"/>
    </xf>
    <xf numFmtId="166" fontId="20" fillId="0" borderId="0" xfId="1" applyNumberFormat="1" applyFont="1" applyAlignment="1">
      <alignment vertical="center"/>
    </xf>
    <xf numFmtId="176" fontId="23" fillId="0" borderId="11" xfId="0" applyNumberFormat="1" applyFont="1" applyBorder="1" applyAlignment="1">
      <alignment vertical="center"/>
    </xf>
    <xf numFmtId="167" fontId="17" fillId="2" borderId="11" xfId="1" applyNumberFormat="1" applyFont="1" applyFill="1" applyBorder="1" applyAlignment="1">
      <alignment horizontal="right" vertical="center"/>
    </xf>
    <xf numFmtId="176" fontId="23" fillId="0" borderId="13" xfId="0" applyNumberFormat="1" applyFont="1" applyBorder="1" applyAlignment="1">
      <alignment horizontal="right" vertical="center"/>
    </xf>
    <xf numFmtId="167" fontId="23" fillId="0" borderId="6" xfId="0" applyNumberFormat="1" applyFont="1" applyBorder="1" applyAlignment="1">
      <alignment vertical="center"/>
    </xf>
    <xf numFmtId="167" fontId="23" fillId="0" borderId="11" xfId="0" applyNumberFormat="1" applyFont="1" applyBorder="1" applyAlignment="1">
      <alignment horizontal="center" vertical="center"/>
    </xf>
    <xf numFmtId="0" fontId="17" fillId="2" borderId="45" xfId="10" applyFont="1" applyFill="1" applyBorder="1" applyAlignment="1">
      <alignment horizontal="center" vertical="center" wrapText="1"/>
    </xf>
    <xf numFmtId="176" fontId="23" fillId="0" borderId="28" xfId="0" applyNumberFormat="1" applyFont="1" applyBorder="1" applyAlignment="1">
      <alignment vertical="center"/>
    </xf>
    <xf numFmtId="167" fontId="17" fillId="2" borderId="28" xfId="1" applyNumberFormat="1" applyFont="1" applyFill="1" applyBorder="1" applyAlignment="1">
      <alignment horizontal="right" vertical="center"/>
    </xf>
    <xf numFmtId="176" fontId="23" fillId="0" borderId="29" xfId="0" applyNumberFormat="1" applyFont="1" applyBorder="1" applyAlignment="1">
      <alignment horizontal="right" vertical="center"/>
    </xf>
    <xf numFmtId="0" fontId="17" fillId="2" borderId="15" xfId="0" applyFont="1" applyFill="1" applyBorder="1" applyAlignment="1">
      <alignment horizontal="center" vertical="center" wrapText="1"/>
    </xf>
    <xf numFmtId="168" fontId="23" fillId="0" borderId="0" xfId="2" applyNumberFormat="1" applyFont="1" applyBorder="1" applyAlignment="1">
      <alignment vertical="center"/>
    </xf>
    <xf numFmtId="168" fontId="23" fillId="0" borderId="5" xfId="2" applyNumberFormat="1" applyFont="1" applyBorder="1" applyAlignment="1">
      <alignment vertical="center"/>
    </xf>
    <xf numFmtId="168" fontId="17" fillId="2" borderId="5" xfId="2" applyNumberFormat="1" applyFont="1" applyFill="1" applyBorder="1" applyAlignment="1">
      <alignment vertical="center"/>
    </xf>
    <xf numFmtId="168" fontId="23" fillId="0" borderId="5" xfId="2" applyNumberFormat="1" applyFont="1" applyBorder="1" applyAlignment="1">
      <alignment horizontal="right" vertical="center"/>
    </xf>
    <xf numFmtId="1" fontId="23" fillId="8" borderId="0" xfId="0" applyNumberFormat="1" applyFont="1" applyFill="1" applyAlignment="1">
      <alignment vertical="center"/>
    </xf>
    <xf numFmtId="1" fontId="23" fillId="0" borderId="0" xfId="0" applyNumberFormat="1" applyFont="1" applyAlignment="1">
      <alignment vertical="center"/>
    </xf>
    <xf numFmtId="9" fontId="20" fillId="0" borderId="0" xfId="2" applyFont="1" applyAlignment="1">
      <alignment vertical="center"/>
    </xf>
    <xf numFmtId="0" fontId="0" fillId="8" borderId="0" xfId="0" applyFill="1"/>
    <xf numFmtId="0" fontId="17" fillId="2" borderId="48" xfId="10" applyFont="1" applyFill="1" applyBorder="1" applyAlignment="1">
      <alignment horizontal="center" vertical="center" wrapText="1"/>
    </xf>
    <xf numFmtId="0" fontId="19" fillId="6" borderId="49" xfId="10" applyFont="1" applyFill="1" applyBorder="1" applyAlignment="1">
      <alignment horizontal="left" vertical="center"/>
    </xf>
    <xf numFmtId="167" fontId="19" fillId="6" borderId="50" xfId="10" applyNumberFormat="1" applyFont="1" applyFill="1" applyBorder="1" applyAlignment="1">
      <alignment horizontal="right" vertical="center"/>
    </xf>
    <xf numFmtId="0" fontId="20" fillId="5" borderId="50" xfId="0" applyFont="1" applyFill="1" applyBorder="1" applyAlignment="1">
      <alignment vertical="center"/>
    </xf>
    <xf numFmtId="167" fontId="20" fillId="5" borderId="50" xfId="0" applyNumberFormat="1" applyFont="1" applyFill="1" applyBorder="1" applyAlignment="1">
      <alignment horizontal="right" vertical="center"/>
    </xf>
    <xf numFmtId="0" fontId="20" fillId="0" borderId="50" xfId="0" applyFont="1" applyBorder="1" applyAlignment="1">
      <alignment horizontal="left" vertical="center"/>
    </xf>
    <xf numFmtId="0" fontId="23" fillId="5" borderId="50" xfId="12" applyFont="1" applyFill="1" applyBorder="1" applyAlignment="1">
      <alignment vertical="center"/>
    </xf>
    <xf numFmtId="0" fontId="23" fillId="0" borderId="50" xfId="12" applyFont="1" applyBorder="1" applyAlignment="1">
      <alignment vertical="center"/>
    </xf>
    <xf numFmtId="0" fontId="23" fillId="8" borderId="50" xfId="12" applyFont="1" applyFill="1" applyBorder="1" applyAlignment="1">
      <alignment vertical="center"/>
    </xf>
    <xf numFmtId="0" fontId="20" fillId="5" borderId="51" xfId="0" applyFont="1" applyFill="1" applyBorder="1" applyAlignment="1">
      <alignment vertical="center"/>
    </xf>
    <xf numFmtId="167" fontId="20" fillId="5" borderId="51" xfId="1" applyNumberFormat="1" applyFont="1" applyFill="1" applyBorder="1" applyAlignment="1">
      <alignment horizontal="right" vertical="center"/>
    </xf>
    <xf numFmtId="167" fontId="20" fillId="5" borderId="52" xfId="1" applyNumberFormat="1" applyFont="1" applyFill="1" applyBorder="1" applyAlignment="1">
      <alignment horizontal="right" vertical="center"/>
    </xf>
    <xf numFmtId="167" fontId="20" fillId="5" borderId="52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8" fontId="43" fillId="0" borderId="0" xfId="2" applyNumberFormat="1" applyFont="1" applyAlignment="1">
      <alignment vertical="center"/>
    </xf>
    <xf numFmtId="171" fontId="0" fillId="0" borderId="0" xfId="0" applyNumberFormat="1" applyAlignment="1">
      <alignment vertical="center"/>
    </xf>
    <xf numFmtId="167" fontId="20" fillId="0" borderId="50" xfId="0" applyNumberFormat="1" applyFont="1" applyBorder="1" applyAlignment="1">
      <alignment horizontal="right" vertical="center"/>
    </xf>
    <xf numFmtId="167" fontId="40" fillId="0" borderId="0" xfId="0" applyNumberFormat="1" applyFont="1" applyAlignment="1">
      <alignment vertical="center"/>
    </xf>
    <xf numFmtId="168" fontId="0" fillId="0" borderId="0" xfId="2" applyNumberFormat="1" applyFont="1" applyAlignment="1">
      <alignment vertical="center"/>
    </xf>
    <xf numFmtId="0" fontId="44" fillId="0" borderId="0" xfId="0" applyFont="1" applyAlignment="1">
      <alignment vertical="center"/>
    </xf>
    <xf numFmtId="0" fontId="17" fillId="2" borderId="56" xfId="10" applyFont="1" applyFill="1" applyBorder="1" applyAlignment="1">
      <alignment horizontal="center" vertical="center" wrapText="1"/>
    </xf>
    <xf numFmtId="170" fontId="17" fillId="2" borderId="57" xfId="10" applyNumberFormat="1" applyFont="1" applyFill="1" applyBorder="1" applyAlignment="1">
      <alignment horizontal="center" vertical="center" wrapText="1"/>
    </xf>
    <xf numFmtId="170" fontId="17" fillId="2" borderId="3" xfId="10" applyNumberFormat="1" applyFont="1" applyFill="1" applyBorder="1" applyAlignment="1">
      <alignment horizontal="center" vertical="center" wrapText="1"/>
    </xf>
    <xf numFmtId="167" fontId="20" fillId="5" borderId="41" xfId="0" applyNumberFormat="1" applyFont="1" applyFill="1" applyBorder="1" applyAlignment="1">
      <alignment horizontal="right" vertical="center"/>
    </xf>
    <xf numFmtId="167" fontId="20" fillId="0" borderId="41" xfId="0" applyNumberFormat="1" applyFont="1" applyBorder="1" applyAlignment="1">
      <alignment horizontal="right" vertical="center"/>
    </xf>
    <xf numFmtId="167" fontId="23" fillId="0" borderId="50" xfId="12" applyNumberFormat="1" applyFont="1" applyBorder="1" applyAlignment="1">
      <alignment horizontal="right" vertical="center"/>
    </xf>
    <xf numFmtId="167" fontId="20" fillId="5" borderId="51" xfId="0" applyNumberFormat="1" applyFont="1" applyFill="1" applyBorder="1" applyAlignment="1">
      <alignment horizontal="right" vertical="center"/>
    </xf>
    <xf numFmtId="167" fontId="20" fillId="5" borderId="28" xfId="0" applyNumberFormat="1" applyFont="1" applyFill="1" applyBorder="1" applyAlignment="1">
      <alignment horizontal="right" vertical="center"/>
    </xf>
    <xf numFmtId="167" fontId="20" fillId="5" borderId="29" xfId="0" applyNumberFormat="1" applyFont="1" applyFill="1" applyBorder="1" applyAlignment="1">
      <alignment horizontal="right" vertical="center"/>
    </xf>
    <xf numFmtId="166" fontId="8" fillId="0" borderId="0" xfId="1" applyNumberFormat="1" applyFont="1" applyBorder="1" applyAlignment="1">
      <alignment horizontal="right" wrapText="1" readingOrder="1"/>
    </xf>
    <xf numFmtId="168" fontId="23" fillId="0" borderId="11" xfId="2" applyNumberFormat="1" applyFont="1" applyBorder="1" applyAlignment="1">
      <alignment horizontal="right" vertical="center"/>
    </xf>
    <xf numFmtId="167" fontId="23" fillId="0" borderId="0" xfId="1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wrapText="1" readingOrder="1"/>
    </xf>
    <xf numFmtId="168" fontId="8" fillId="0" borderId="0" xfId="2" applyNumberFormat="1" applyFont="1" applyBorder="1" applyAlignment="1">
      <alignment horizontal="right" wrapText="1" readingOrder="1"/>
    </xf>
    <xf numFmtId="168" fontId="20" fillId="5" borderId="13" xfId="2" applyNumberFormat="1" applyFont="1" applyFill="1" applyBorder="1" applyAlignment="1">
      <alignment horizontal="right" vertical="center"/>
    </xf>
    <xf numFmtId="168" fontId="0" fillId="0" borderId="0" xfId="2" applyNumberFormat="1" applyFont="1" applyFill="1"/>
    <xf numFmtId="3" fontId="18" fillId="6" borderId="50" xfId="0" applyNumberFormat="1" applyFont="1" applyFill="1" applyBorder="1" applyAlignment="1">
      <alignment horizontal="left" vertical="center"/>
    </xf>
    <xf numFmtId="167" fontId="4" fillId="6" borderId="50" xfId="0" applyNumberFormat="1" applyFont="1" applyFill="1" applyBorder="1" applyAlignment="1">
      <alignment horizontal="right" vertical="center"/>
    </xf>
    <xf numFmtId="167" fontId="4" fillId="6" borderId="0" xfId="0" applyNumberFormat="1" applyFont="1" applyFill="1" applyAlignment="1">
      <alignment horizontal="right" vertical="center"/>
    </xf>
    <xf numFmtId="167" fontId="8" fillId="8" borderId="50" xfId="0" applyNumberFormat="1" applyFont="1" applyFill="1" applyBorder="1" applyAlignment="1">
      <alignment horizontal="right" vertical="center" wrapText="1"/>
    </xf>
    <xf numFmtId="167" fontId="15" fillId="0" borderId="0" xfId="12" applyNumberFormat="1" applyFont="1" applyAlignment="1">
      <alignment horizontal="right" vertical="center"/>
    </xf>
    <xf numFmtId="0" fontId="20" fillId="0" borderId="51" xfId="0" applyFont="1" applyBorder="1" applyAlignment="1">
      <alignment horizontal="left" vertical="center"/>
    </xf>
    <xf numFmtId="167" fontId="15" fillId="0" borderId="9" xfId="12" applyNumberFormat="1" applyFont="1" applyBorder="1" applyAlignment="1">
      <alignment horizontal="right" vertical="center"/>
    </xf>
    <xf numFmtId="167" fontId="15" fillId="0" borderId="10" xfId="12" applyNumberFormat="1" applyFont="1" applyBorder="1" applyAlignment="1">
      <alignment horizontal="right" vertical="center"/>
    </xf>
    <xf numFmtId="3" fontId="33" fillId="0" borderId="0" xfId="0" applyNumberFormat="1" applyFont="1" applyAlignment="1">
      <alignment vertical="center"/>
    </xf>
    <xf numFmtId="167" fontId="5" fillId="0" borderId="50" xfId="0" applyNumberFormat="1" applyFont="1" applyBorder="1" applyAlignment="1">
      <alignment vertical="center"/>
    </xf>
    <xf numFmtId="167" fontId="15" fillId="0" borderId="51" xfId="12" applyNumberFormat="1" applyFont="1" applyBorder="1" applyAlignment="1">
      <alignment horizontal="right" vertical="center"/>
    </xf>
    <xf numFmtId="167" fontId="15" fillId="0" borderId="52" xfId="12" applyNumberFormat="1" applyFont="1" applyBorder="1" applyAlignment="1">
      <alignment horizontal="right" vertical="center"/>
    </xf>
    <xf numFmtId="0" fontId="17" fillId="2" borderId="57" xfId="10" applyFont="1" applyFill="1" applyBorder="1" applyAlignment="1">
      <alignment horizontal="center" vertical="center" wrapText="1"/>
    </xf>
    <xf numFmtId="167" fontId="4" fillId="6" borderId="41" xfId="0" applyNumberFormat="1" applyFont="1" applyFill="1" applyBorder="1" applyAlignment="1">
      <alignment horizontal="right" vertical="center"/>
    </xf>
    <xf numFmtId="167" fontId="18" fillId="6" borderId="50" xfId="0" applyNumberFormat="1" applyFont="1" applyFill="1" applyBorder="1" applyAlignment="1">
      <alignment horizontal="right" vertical="center"/>
    </xf>
    <xf numFmtId="167" fontId="5" fillId="0" borderId="41" xfId="0" applyNumberFormat="1" applyFont="1" applyBorder="1" applyAlignment="1">
      <alignment vertical="center"/>
    </xf>
    <xf numFmtId="167" fontId="15" fillId="0" borderId="41" xfId="12" applyNumberFormat="1" applyFont="1" applyBorder="1" applyAlignment="1">
      <alignment horizontal="right" vertical="center"/>
    </xf>
    <xf numFmtId="167" fontId="15" fillId="0" borderId="59" xfId="12" applyNumberFormat="1" applyFont="1" applyBorder="1" applyAlignment="1">
      <alignment horizontal="right" vertical="center"/>
    </xf>
    <xf numFmtId="167" fontId="18" fillId="6" borderId="28" xfId="0" applyNumberFormat="1" applyFont="1" applyFill="1" applyBorder="1" applyAlignment="1">
      <alignment horizontal="right" vertical="center"/>
    </xf>
    <xf numFmtId="167" fontId="15" fillId="0" borderId="13" xfId="12" applyNumberFormat="1" applyFont="1" applyBorder="1" applyAlignment="1">
      <alignment horizontal="right" vertical="center"/>
    </xf>
    <xf numFmtId="167" fontId="15" fillId="0" borderId="39" xfId="12" applyNumberFormat="1" applyFont="1" applyBorder="1" applyAlignment="1">
      <alignment horizontal="right" vertical="center"/>
    </xf>
    <xf numFmtId="2" fontId="20" fillId="0" borderId="0" xfId="0" applyNumberFormat="1" applyFont="1" applyAlignment="1">
      <alignment horizontal="right" vertical="center"/>
    </xf>
    <xf numFmtId="168" fontId="23" fillId="0" borderId="13" xfId="2" applyNumberFormat="1" applyFont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3" fontId="18" fillId="6" borderId="6" xfId="0" applyNumberFormat="1" applyFont="1" applyFill="1" applyBorder="1" applyAlignment="1">
      <alignment horizontal="left" vertical="center"/>
    </xf>
    <xf numFmtId="167" fontId="9" fillId="11" borderId="6" xfId="0" applyNumberFormat="1" applyFont="1" applyFill="1" applyBorder="1" applyAlignment="1">
      <alignment horizontal="right" vertical="center"/>
    </xf>
    <xf numFmtId="167" fontId="9" fillId="11" borderId="0" xfId="0" applyNumberFormat="1" applyFont="1" applyFill="1" applyAlignment="1">
      <alignment horizontal="right" vertical="center"/>
    </xf>
    <xf numFmtId="167" fontId="5" fillId="0" borderId="6" xfId="0" applyNumberFormat="1" applyFont="1" applyBorder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167" fontId="15" fillId="0" borderId="6" xfId="0" applyNumberFormat="1" applyFont="1" applyBorder="1" applyAlignment="1">
      <alignment horizontal="right" vertical="center"/>
    </xf>
    <xf numFmtId="167" fontId="15" fillId="0" borderId="0" xfId="0" applyNumberFormat="1" applyFont="1" applyAlignment="1">
      <alignment horizontal="right" vertical="center"/>
    </xf>
    <xf numFmtId="167" fontId="8" fillId="0" borderId="9" xfId="0" applyNumberFormat="1" applyFont="1" applyBorder="1" applyAlignment="1">
      <alignment horizontal="right" vertical="center"/>
    </xf>
    <xf numFmtId="167" fontId="8" fillId="0" borderId="10" xfId="0" applyNumberFormat="1" applyFont="1" applyBorder="1" applyAlignment="1">
      <alignment horizontal="right" vertical="center"/>
    </xf>
    <xf numFmtId="167" fontId="9" fillId="11" borderId="11" xfId="0" applyNumberFormat="1" applyFont="1" applyFill="1" applyBorder="1" applyAlignment="1">
      <alignment horizontal="right" vertical="center"/>
    </xf>
    <xf numFmtId="167" fontId="5" fillId="0" borderId="11" xfId="0" applyNumberFormat="1" applyFont="1" applyBorder="1" applyAlignment="1">
      <alignment horizontal="right" vertical="center"/>
    </xf>
    <xf numFmtId="167" fontId="15" fillId="0" borderId="11" xfId="0" applyNumberFormat="1" applyFont="1" applyBorder="1" applyAlignment="1">
      <alignment horizontal="right" vertical="center"/>
    </xf>
    <xf numFmtId="167" fontId="8" fillId="0" borderId="13" xfId="0" applyNumberFormat="1" applyFont="1" applyBorder="1" applyAlignment="1">
      <alignment horizontal="right" vertical="center"/>
    </xf>
    <xf numFmtId="167" fontId="8" fillId="0" borderId="10" xfId="1" applyNumberFormat="1" applyFont="1" applyBorder="1" applyAlignment="1">
      <alignment horizontal="right" vertical="center"/>
    </xf>
    <xf numFmtId="167" fontId="8" fillId="0" borderId="29" xfId="1" applyNumberFormat="1" applyFont="1" applyBorder="1" applyAlignment="1">
      <alignment horizontal="right" vertical="center"/>
    </xf>
    <xf numFmtId="0" fontId="17" fillId="2" borderId="60" xfId="10" applyFont="1" applyFill="1" applyBorder="1" applyAlignment="1">
      <alignment horizontal="center" vertical="center" wrapText="1"/>
    </xf>
    <xf numFmtId="3" fontId="18" fillId="6" borderId="60" xfId="0" applyNumberFormat="1" applyFont="1" applyFill="1" applyBorder="1" applyAlignment="1">
      <alignment horizontal="left" vertical="center"/>
    </xf>
    <xf numFmtId="167" fontId="36" fillId="6" borderId="50" xfId="0" applyNumberFormat="1" applyFont="1" applyFill="1" applyBorder="1" applyAlignment="1">
      <alignment horizontal="right" vertical="center"/>
    </xf>
    <xf numFmtId="167" fontId="36" fillId="6" borderId="0" xfId="0" applyNumberFormat="1" applyFont="1" applyFill="1" applyAlignment="1">
      <alignment horizontal="right" vertical="center"/>
    </xf>
    <xf numFmtId="0" fontId="20" fillId="0" borderId="60" xfId="0" applyFont="1" applyBorder="1" applyAlignment="1">
      <alignment horizontal="left" vertical="center"/>
    </xf>
    <xf numFmtId="167" fontId="37" fillId="0" borderId="50" xfId="12" applyNumberFormat="1" applyFont="1" applyBorder="1" applyAlignment="1">
      <alignment horizontal="right" vertical="center"/>
    </xf>
    <xf numFmtId="167" fontId="37" fillId="0" borderId="0" xfId="12" applyNumberFormat="1" applyFont="1" applyAlignment="1">
      <alignment horizontal="right" vertical="center"/>
    </xf>
    <xf numFmtId="167" fontId="45" fillId="0" borderId="50" xfId="0" applyNumberFormat="1" applyFont="1" applyBorder="1" applyAlignment="1">
      <alignment vertical="center" wrapText="1"/>
    </xf>
    <xf numFmtId="0" fontId="20" fillId="8" borderId="60" xfId="0" applyFont="1" applyFill="1" applyBorder="1" applyAlignment="1">
      <alignment horizontal="left" vertical="center"/>
    </xf>
    <xf numFmtId="167" fontId="45" fillId="8" borderId="50" xfId="0" applyNumberFormat="1" applyFont="1" applyFill="1" applyBorder="1" applyAlignment="1">
      <alignment vertical="center" wrapText="1"/>
    </xf>
    <xf numFmtId="167" fontId="37" fillId="8" borderId="0" xfId="12" applyNumberFormat="1" applyFont="1" applyFill="1" applyAlignment="1">
      <alignment horizontal="right" vertical="center"/>
    </xf>
    <xf numFmtId="167" fontId="45" fillId="0" borderId="0" xfId="0" applyNumberFormat="1" applyFont="1" applyAlignment="1">
      <alignment vertical="center" wrapText="1"/>
    </xf>
    <xf numFmtId="0" fontId="20" fillId="0" borderId="61" xfId="0" applyFont="1" applyBorder="1" applyAlignment="1">
      <alignment horizontal="left" vertical="center"/>
    </xf>
    <xf numFmtId="167" fontId="45" fillId="0" borderId="51" xfId="0" applyNumberFormat="1" applyFont="1" applyBorder="1" applyAlignment="1">
      <alignment horizontal="right" vertical="center" wrapText="1"/>
    </xf>
    <xf numFmtId="167" fontId="37" fillId="0" borderId="52" xfId="12" applyNumberFormat="1" applyFont="1" applyBorder="1" applyAlignment="1">
      <alignment horizontal="right" vertical="center"/>
    </xf>
    <xf numFmtId="3" fontId="23" fillId="0" borderId="0" xfId="12" applyNumberFormat="1" applyFont="1" applyAlignment="1">
      <alignment horizontal="right" vertical="center"/>
    </xf>
    <xf numFmtId="0" fontId="17" fillId="2" borderId="40" xfId="10" applyFont="1" applyFill="1" applyBorder="1" applyAlignment="1">
      <alignment horizontal="center" vertical="center" wrapText="1"/>
    </xf>
    <xf numFmtId="167" fontId="36" fillId="6" borderId="41" xfId="0" applyNumberFormat="1" applyFont="1" applyFill="1" applyBorder="1" applyAlignment="1">
      <alignment horizontal="right" vertical="center"/>
    </xf>
    <xf numFmtId="167" fontId="36" fillId="6" borderId="0" xfId="0" applyNumberFormat="1" applyFont="1" applyFill="1" applyAlignment="1">
      <alignment vertical="center"/>
    </xf>
    <xf numFmtId="167" fontId="37" fillId="0" borderId="41" xfId="12" applyNumberFormat="1" applyFont="1" applyBorder="1" applyAlignment="1">
      <alignment horizontal="right" vertical="center"/>
    </xf>
    <xf numFmtId="167" fontId="38" fillId="0" borderId="0" xfId="0" applyNumberFormat="1" applyFont="1" applyAlignment="1" applyProtection="1">
      <alignment vertical="center"/>
      <protection locked="0"/>
    </xf>
    <xf numFmtId="167" fontId="45" fillId="0" borderId="0" xfId="0" applyNumberFormat="1" applyFont="1" applyAlignment="1">
      <alignment horizontal="right" vertical="center" wrapText="1"/>
    </xf>
    <xf numFmtId="167" fontId="37" fillId="0" borderId="0" xfId="0" applyNumberFormat="1" applyFont="1" applyAlignment="1" applyProtection="1">
      <alignment vertical="center"/>
      <protection locked="0"/>
    </xf>
    <xf numFmtId="167" fontId="38" fillId="0" borderId="0" xfId="0" applyNumberFormat="1" applyFont="1" applyAlignment="1">
      <alignment vertical="center"/>
    </xf>
    <xf numFmtId="167" fontId="37" fillId="8" borderId="41" xfId="12" applyNumberFormat="1" applyFont="1" applyFill="1" applyBorder="1" applyAlignment="1">
      <alignment horizontal="right" vertical="center"/>
    </xf>
    <xf numFmtId="167" fontId="45" fillId="0" borderId="41" xfId="0" applyNumberFormat="1" applyFont="1" applyBorder="1" applyAlignment="1">
      <alignment vertical="center" wrapText="1"/>
    </xf>
    <xf numFmtId="167" fontId="37" fillId="0" borderId="59" xfId="12" applyNumberFormat="1" applyFont="1" applyBorder="1" applyAlignment="1">
      <alignment horizontal="right" vertical="center"/>
    </xf>
    <xf numFmtId="167" fontId="36" fillId="6" borderId="6" xfId="0" applyNumberFormat="1" applyFont="1" applyFill="1" applyBorder="1" applyAlignment="1">
      <alignment vertical="center"/>
    </xf>
    <xf numFmtId="167" fontId="45" fillId="0" borderId="6" xfId="0" applyNumberFormat="1" applyFont="1" applyBorder="1" applyAlignment="1">
      <alignment vertical="center" wrapText="1"/>
    </xf>
    <xf numFmtId="167" fontId="45" fillId="0" borderId="9" xfId="0" applyNumberFormat="1" applyFont="1" applyBorder="1" applyAlignment="1">
      <alignment vertical="center" wrapText="1"/>
    </xf>
    <xf numFmtId="167" fontId="37" fillId="0" borderId="10" xfId="12" applyNumberFormat="1" applyFont="1" applyBorder="1" applyAlignment="1">
      <alignment horizontal="right" vertical="center"/>
    </xf>
    <xf numFmtId="167" fontId="45" fillId="0" borderId="10" xfId="0" applyNumberFormat="1" applyFont="1" applyBorder="1" applyAlignment="1">
      <alignment vertical="center" wrapText="1"/>
    </xf>
    <xf numFmtId="167" fontId="36" fillId="6" borderId="28" xfId="0" applyNumberFormat="1" applyFont="1" applyFill="1" applyBorder="1" applyAlignment="1">
      <alignment vertical="center"/>
    </xf>
    <xf numFmtId="167" fontId="45" fillId="0" borderId="28" xfId="0" applyNumberFormat="1" applyFont="1" applyBorder="1" applyAlignment="1">
      <alignment vertical="center" wrapText="1"/>
    </xf>
    <xf numFmtId="167" fontId="38" fillId="0" borderId="28" xfId="0" applyNumberFormat="1" applyFont="1" applyBorder="1" applyAlignment="1" applyProtection="1">
      <alignment vertical="center"/>
      <protection locked="0"/>
    </xf>
    <xf numFmtId="167" fontId="37" fillId="0" borderId="29" xfId="12" applyNumberFormat="1" applyFont="1" applyBorder="1" applyAlignment="1">
      <alignment horizontal="right" vertical="center"/>
    </xf>
    <xf numFmtId="3" fontId="23" fillId="0" borderId="0" xfId="12" applyNumberFormat="1" applyFont="1" applyAlignment="1">
      <alignment horizontal="right"/>
    </xf>
    <xf numFmtId="0" fontId="20" fillId="0" borderId="0" xfId="0" applyFont="1" applyAlignment="1">
      <alignment readingOrder="1"/>
    </xf>
    <xf numFmtId="0" fontId="46" fillId="0" borderId="0" xfId="3" applyFont="1" applyAlignment="1">
      <alignment horizontal="center" vertical="center"/>
    </xf>
    <xf numFmtId="0" fontId="8" fillId="0" borderId="50" xfId="0" applyFont="1" applyBorder="1" applyAlignment="1">
      <alignment horizontal="left" vertical="center" wrapText="1"/>
    </xf>
    <xf numFmtId="167" fontId="8" fillId="0" borderId="50" xfId="0" applyNumberFormat="1" applyFont="1" applyBorder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 wrapText="1"/>
    </xf>
    <xf numFmtId="0" fontId="8" fillId="0" borderId="50" xfId="0" applyFont="1" applyBorder="1" applyAlignment="1">
      <alignment horizontal="left" vertical="center"/>
    </xf>
    <xf numFmtId="167" fontId="8" fillId="0" borderId="50" xfId="0" applyNumberFormat="1" applyFont="1" applyBorder="1" applyAlignment="1">
      <alignment horizontal="right" vertical="center"/>
    </xf>
    <xf numFmtId="0" fontId="8" fillId="0" borderId="51" xfId="0" applyFont="1" applyBorder="1" applyAlignment="1">
      <alignment horizontal="left" vertical="center"/>
    </xf>
    <xf numFmtId="167" fontId="8" fillId="0" borderId="51" xfId="0" applyNumberFormat="1" applyFont="1" applyBorder="1" applyAlignment="1">
      <alignment horizontal="right" vertical="center"/>
    </xf>
    <xf numFmtId="167" fontId="8" fillId="0" borderId="52" xfId="0" applyNumberFormat="1" applyFont="1" applyBorder="1" applyAlignment="1">
      <alignment horizontal="right" vertical="center" wrapText="1"/>
    </xf>
    <xf numFmtId="170" fontId="8" fillId="0" borderId="0" xfId="0" applyNumberFormat="1" applyFont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/>
    </xf>
    <xf numFmtId="167" fontId="8" fillId="0" borderId="52" xfId="0" applyNumberFormat="1" applyFont="1" applyBorder="1" applyAlignment="1">
      <alignment horizontal="right" vertical="center"/>
    </xf>
    <xf numFmtId="167" fontId="8" fillId="0" borderId="0" xfId="1" applyNumberFormat="1" applyFont="1" applyBorder="1" applyAlignment="1">
      <alignment horizontal="right" vertical="center" wrapText="1"/>
    </xf>
    <xf numFmtId="167" fontId="8" fillId="0" borderId="52" xfId="1" applyNumberFormat="1" applyFont="1" applyBorder="1" applyAlignment="1">
      <alignment horizontal="right" vertical="center" wrapText="1"/>
    </xf>
    <xf numFmtId="0" fontId="17" fillId="2" borderId="65" xfId="10" applyFont="1" applyFill="1" applyBorder="1" applyAlignment="1">
      <alignment horizontal="center" vertical="center" wrapText="1"/>
    </xf>
    <xf numFmtId="167" fontId="18" fillId="6" borderId="41" xfId="1" applyNumberFormat="1" applyFont="1" applyFill="1" applyBorder="1" applyAlignment="1">
      <alignment horizontal="right" vertical="center"/>
    </xf>
    <xf numFmtId="167" fontId="18" fillId="6" borderId="0" xfId="1" applyNumberFormat="1" applyFont="1" applyFill="1" applyAlignment="1">
      <alignment vertical="center"/>
    </xf>
    <xf numFmtId="167" fontId="18" fillId="6" borderId="0" xfId="1" applyNumberFormat="1" applyFont="1" applyFill="1" applyBorder="1" applyAlignment="1">
      <alignment vertical="center"/>
    </xf>
    <xf numFmtId="167" fontId="8" fillId="0" borderId="41" xfId="1" applyNumberFormat="1" applyFont="1" applyBorder="1" applyAlignment="1">
      <alignment horizontal="right" vertical="center" wrapText="1"/>
    </xf>
    <xf numFmtId="167" fontId="8" fillId="0" borderId="0" xfId="1" applyNumberFormat="1" applyFont="1" applyAlignment="1">
      <alignment vertical="center" wrapText="1"/>
    </xf>
    <xf numFmtId="167" fontId="23" fillId="0" borderId="41" xfId="1" applyNumberFormat="1" applyFont="1" applyBorder="1" applyAlignment="1">
      <alignment horizontal="right" vertical="center"/>
    </xf>
    <xf numFmtId="167" fontId="20" fillId="0" borderId="0" xfId="1" applyNumberFormat="1" applyFont="1" applyAlignment="1">
      <alignment vertical="center"/>
    </xf>
    <xf numFmtId="167" fontId="8" fillId="0" borderId="0" xfId="1" applyNumberFormat="1" applyFont="1" applyAlignment="1">
      <alignment horizontal="right" vertical="center" wrapText="1"/>
    </xf>
    <xf numFmtId="167" fontId="8" fillId="0" borderId="41" xfId="1" applyNumberFormat="1" applyFont="1" applyBorder="1" applyAlignment="1">
      <alignment horizontal="right" vertical="center"/>
    </xf>
    <xf numFmtId="167" fontId="8" fillId="0" borderId="59" xfId="1" applyNumberFormat="1" applyFont="1" applyBorder="1" applyAlignment="1">
      <alignment horizontal="right" vertical="center"/>
    </xf>
    <xf numFmtId="167" fontId="18" fillId="6" borderId="6" xfId="1" applyNumberFormat="1" applyFont="1" applyFill="1" applyBorder="1" applyAlignment="1">
      <alignment vertical="center"/>
    </xf>
    <xf numFmtId="167" fontId="8" fillId="0" borderId="6" xfId="1" applyNumberFormat="1" applyFont="1" applyBorder="1" applyAlignment="1">
      <alignment vertical="center" wrapText="1"/>
    </xf>
    <xf numFmtId="167" fontId="8" fillId="0" borderId="0" xfId="1" applyNumberFormat="1" applyFont="1" applyBorder="1" applyAlignment="1">
      <alignment vertical="center" wrapText="1"/>
    </xf>
    <xf numFmtId="167" fontId="8" fillId="0" borderId="9" xfId="1" applyNumberFormat="1" applyFont="1" applyBorder="1" applyAlignment="1">
      <alignment horizontal="right" vertical="center" wrapText="1"/>
    </xf>
    <xf numFmtId="167" fontId="8" fillId="0" borderId="10" xfId="1" applyNumberFormat="1" applyFont="1" applyBorder="1" applyAlignment="1">
      <alignment horizontal="right" vertical="center" wrapText="1"/>
    </xf>
    <xf numFmtId="0" fontId="17" fillId="2" borderId="67" xfId="10" applyFont="1" applyFill="1" applyBorder="1" applyAlignment="1">
      <alignment horizontal="center" vertical="center" wrapText="1"/>
    </xf>
    <xf numFmtId="167" fontId="18" fillId="6" borderId="28" xfId="1" applyNumberFormat="1" applyFont="1" applyFill="1" applyBorder="1" applyAlignment="1">
      <alignment vertical="center"/>
    </xf>
    <xf numFmtId="167" fontId="8" fillId="0" borderId="28" xfId="1" applyNumberFormat="1" applyFont="1" applyBorder="1" applyAlignment="1">
      <alignment vertical="center" wrapText="1"/>
    </xf>
    <xf numFmtId="167" fontId="8" fillId="0" borderId="29" xfId="1" applyNumberFormat="1" applyFont="1" applyBorder="1" applyAlignment="1">
      <alignment horizontal="right" vertical="center" wrapText="1"/>
    </xf>
    <xf numFmtId="167" fontId="8" fillId="0" borderId="10" xfId="1" applyNumberFormat="1" applyFont="1" applyBorder="1" applyAlignment="1">
      <alignment vertical="center" wrapText="1"/>
    </xf>
    <xf numFmtId="0" fontId="28" fillId="8" borderId="0" xfId="0" applyFont="1" applyFill="1"/>
    <xf numFmtId="0" fontId="20" fillId="8" borderId="50" xfId="0" applyFont="1" applyFill="1" applyBorder="1" applyAlignment="1">
      <alignment horizontal="left" vertical="center"/>
    </xf>
    <xf numFmtId="167" fontId="8" fillId="8" borderId="50" xfId="1" applyNumberFormat="1" applyFont="1" applyFill="1" applyBorder="1" applyAlignment="1">
      <alignment horizontal="right" vertical="center" wrapText="1"/>
    </xf>
    <xf numFmtId="167" fontId="8" fillId="8" borderId="0" xfId="1" applyNumberFormat="1" applyFont="1" applyFill="1" applyBorder="1" applyAlignment="1">
      <alignment horizontal="right" vertical="center" wrapText="1"/>
    </xf>
    <xf numFmtId="167" fontId="15" fillId="8" borderId="50" xfId="0" applyNumberFormat="1" applyFont="1" applyFill="1" applyBorder="1" applyAlignment="1">
      <alignment horizontal="right" vertical="center" wrapText="1"/>
    </xf>
    <xf numFmtId="167" fontId="15" fillId="8" borderId="0" xfId="1" applyNumberFormat="1" applyFont="1" applyFill="1" applyBorder="1" applyAlignment="1">
      <alignment horizontal="right" vertical="center" wrapText="1"/>
    </xf>
    <xf numFmtId="167" fontId="23" fillId="8" borderId="50" xfId="1" applyNumberFormat="1" applyFont="1" applyFill="1" applyBorder="1" applyAlignment="1">
      <alignment horizontal="right" vertical="center"/>
    </xf>
    <xf numFmtId="167" fontId="8" fillId="0" borderId="51" xfId="1" applyNumberFormat="1" applyFont="1" applyBorder="1" applyAlignment="1">
      <alignment horizontal="right" vertical="center" wrapText="1"/>
    </xf>
    <xf numFmtId="0" fontId="47" fillId="8" borderId="0" xfId="0" applyFont="1" applyFill="1" applyAlignment="1">
      <alignment horizontal="left" vertical="center"/>
    </xf>
    <xf numFmtId="167" fontId="8" fillId="0" borderId="6" xfId="0" applyNumberFormat="1" applyFont="1" applyBorder="1" applyAlignment="1">
      <alignment vertical="center" wrapText="1"/>
    </xf>
    <xf numFmtId="167" fontId="48" fillId="0" borderId="0" xfId="1" applyNumberFormat="1" applyFont="1" applyBorder="1" applyAlignment="1">
      <alignment horizontal="right" vertical="center" wrapText="1"/>
    </xf>
    <xf numFmtId="167" fontId="18" fillId="6" borderId="6" xfId="0" applyNumberFormat="1" applyFont="1" applyFill="1" applyBorder="1" applyAlignment="1">
      <alignment vertical="center"/>
    </xf>
    <xf numFmtId="167" fontId="8" fillId="0" borderId="0" xfId="0" applyNumberFormat="1" applyFont="1" applyAlignment="1">
      <alignment vertical="center" wrapText="1"/>
    </xf>
    <xf numFmtId="167" fontId="8" fillId="0" borderId="9" xfId="0" applyNumberFormat="1" applyFont="1" applyBorder="1" applyAlignment="1">
      <alignment vertical="center" wrapText="1"/>
    </xf>
    <xf numFmtId="167" fontId="8" fillId="0" borderId="10" xfId="0" applyNumberFormat="1" applyFont="1" applyBorder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7" fontId="49" fillId="0" borderId="0" xfId="0" applyNumberFormat="1" applyFont="1" applyAlignment="1">
      <alignment vertical="center" wrapText="1" readingOrder="1"/>
    </xf>
    <xf numFmtId="4" fontId="8" fillId="0" borderId="0" xfId="1" applyNumberFormat="1" applyFont="1" applyBorder="1" applyAlignment="1">
      <alignment horizontal="right" vertical="center" wrapText="1"/>
    </xf>
    <xf numFmtId="167" fontId="18" fillId="6" borderId="28" xfId="0" applyNumberFormat="1" applyFont="1" applyFill="1" applyBorder="1" applyAlignment="1">
      <alignment vertical="center"/>
    </xf>
    <xf numFmtId="167" fontId="8" fillId="0" borderId="28" xfId="0" applyNumberFormat="1" applyFont="1" applyBorder="1" applyAlignment="1">
      <alignment vertical="center" wrapText="1"/>
    </xf>
    <xf numFmtId="167" fontId="50" fillId="0" borderId="0" xfId="0" applyNumberFormat="1" applyFont="1" applyAlignment="1">
      <alignment vertical="center" wrapText="1" readingOrder="1"/>
    </xf>
    <xf numFmtId="168" fontId="0" fillId="8" borderId="0" xfId="2" applyNumberFormat="1" applyFont="1" applyFill="1"/>
    <xf numFmtId="0" fontId="11" fillId="0" borderId="0" xfId="0" applyFont="1" applyAlignment="1">
      <alignment vertical="center"/>
    </xf>
    <xf numFmtId="167" fontId="48" fillId="0" borderId="6" xfId="1" applyNumberFormat="1" applyFont="1" applyBorder="1" applyAlignment="1">
      <alignment horizontal="right" vertical="center" wrapText="1"/>
    </xf>
    <xf numFmtId="167" fontId="48" fillId="8" borderId="6" xfId="1" applyNumberFormat="1" applyFont="1" applyFill="1" applyBorder="1" applyAlignment="1">
      <alignment horizontal="right" vertical="center" wrapText="1"/>
    </xf>
    <xf numFmtId="167" fontId="48" fillId="8" borderId="0" xfId="1" applyNumberFormat="1" applyFont="1" applyFill="1" applyBorder="1" applyAlignment="1">
      <alignment horizontal="right" vertical="center" wrapText="1"/>
    </xf>
    <xf numFmtId="167" fontId="48" fillId="0" borderId="9" xfId="1" applyNumberFormat="1" applyFont="1" applyBorder="1" applyAlignment="1">
      <alignment horizontal="right" vertical="center" wrapText="1"/>
    </xf>
    <xf numFmtId="167" fontId="48" fillId="0" borderId="10" xfId="1" applyNumberFormat="1" applyFont="1" applyBorder="1" applyAlignment="1">
      <alignment horizontal="right" vertical="center" wrapText="1"/>
    </xf>
    <xf numFmtId="167" fontId="48" fillId="0" borderId="11" xfId="1" applyNumberFormat="1" applyFont="1" applyBorder="1" applyAlignment="1">
      <alignment horizontal="right" vertical="center" wrapText="1"/>
    </xf>
    <xf numFmtId="167" fontId="48" fillId="8" borderId="11" xfId="1" applyNumberFormat="1" applyFont="1" applyFill="1" applyBorder="1" applyAlignment="1">
      <alignment horizontal="right" vertical="center" wrapText="1"/>
    </xf>
    <xf numFmtId="167" fontId="48" fillId="0" borderId="13" xfId="1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8" fillId="8" borderId="0" xfId="0" applyNumberFormat="1" applyFont="1" applyFill="1" applyAlignment="1">
      <alignment horizontal="right" vertical="center" wrapText="1"/>
    </xf>
    <xf numFmtId="3" fontId="23" fillId="8" borderId="0" xfId="12" applyNumberFormat="1" applyFont="1" applyFill="1" applyAlignment="1">
      <alignment horizontal="right" vertical="center"/>
    </xf>
    <xf numFmtId="0" fontId="42" fillId="0" borderId="0" xfId="0" applyFont="1" applyAlignment="1">
      <alignment horizontal="left" vertical="center"/>
    </xf>
    <xf numFmtId="171" fontId="0" fillId="0" borderId="0" xfId="1" applyNumberFormat="1" applyFont="1" applyAlignment="1">
      <alignment vertical="center"/>
    </xf>
    <xf numFmtId="167" fontId="48" fillId="0" borderId="68" xfId="1" applyNumberFormat="1" applyFont="1" applyBorder="1" applyAlignment="1">
      <alignment horizontal="right" vertical="center" wrapText="1"/>
    </xf>
    <xf numFmtId="0" fontId="17" fillId="2" borderId="69" xfId="10" applyFont="1" applyFill="1" applyBorder="1" applyAlignment="1">
      <alignment horizontal="center" vertical="center" wrapText="1"/>
    </xf>
    <xf numFmtId="166" fontId="0" fillId="8" borderId="0" xfId="1" applyNumberFormat="1" applyFont="1" applyFill="1"/>
    <xf numFmtId="0" fontId="19" fillId="0" borderId="0" xfId="10" applyFont="1" applyAlignment="1">
      <alignment horizontal="left" vertical="center"/>
    </xf>
    <xf numFmtId="0" fontId="18" fillId="12" borderId="6" xfId="0" applyFont="1" applyFill="1" applyBorder="1" applyAlignment="1">
      <alignment vertical="center"/>
    </xf>
    <xf numFmtId="167" fontId="20" fillId="12" borderId="6" xfId="0" applyNumberFormat="1" applyFont="1" applyFill="1" applyBorder="1" applyAlignment="1">
      <alignment horizontal="right" vertical="center"/>
    </xf>
    <xf numFmtId="167" fontId="20" fillId="12" borderId="0" xfId="0" applyNumberFormat="1" applyFont="1" applyFill="1" applyAlignment="1">
      <alignment horizontal="right" vertical="center"/>
    </xf>
    <xf numFmtId="167" fontId="20" fillId="12" borderId="11" xfId="0" applyNumberFormat="1" applyFont="1" applyFill="1" applyBorder="1" applyAlignment="1">
      <alignment horizontal="right" vertical="center"/>
    </xf>
    <xf numFmtId="168" fontId="20" fillId="12" borderId="11" xfId="2" applyNumberFormat="1" applyFont="1" applyFill="1" applyBorder="1" applyAlignment="1">
      <alignment vertical="center"/>
    </xf>
    <xf numFmtId="168" fontId="20" fillId="0" borderId="13" xfId="0" applyNumberFormat="1" applyFont="1" applyBorder="1" applyAlignment="1">
      <alignment horizontal="right" vertical="center"/>
    </xf>
    <xf numFmtId="168" fontId="0" fillId="0" borderId="0" xfId="0" applyNumberFormat="1" applyAlignment="1">
      <alignment vertical="center"/>
    </xf>
    <xf numFmtId="0" fontId="42" fillId="0" borderId="0" xfId="0" applyFont="1"/>
    <xf numFmtId="0" fontId="27" fillId="0" borderId="0" xfId="0" applyFont="1"/>
    <xf numFmtId="0" fontId="27" fillId="0" borderId="0" xfId="0" applyFont="1" applyAlignment="1">
      <alignment vertical="center"/>
    </xf>
    <xf numFmtId="0" fontId="5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53" fillId="0" borderId="71" xfId="0" applyFont="1" applyBorder="1" applyAlignment="1">
      <alignment horizontal="left" vertical="center"/>
    </xf>
    <xf numFmtId="0" fontId="53" fillId="0" borderId="72" xfId="0" applyFont="1" applyBorder="1" applyAlignment="1">
      <alignment horizontal="left" vertical="center"/>
    </xf>
    <xf numFmtId="0" fontId="54" fillId="0" borderId="72" xfId="0" applyFont="1" applyBorder="1" applyAlignment="1">
      <alignment horizontal="left" vertical="center"/>
    </xf>
    <xf numFmtId="0" fontId="54" fillId="0" borderId="72" xfId="0" applyFont="1" applyBorder="1" applyAlignment="1">
      <alignment vertical="center"/>
    </xf>
    <xf numFmtId="0" fontId="27" fillId="0" borderId="72" xfId="0" applyFont="1" applyBorder="1" applyAlignment="1">
      <alignment vertical="center"/>
    </xf>
    <xf numFmtId="0" fontId="55" fillId="0" borderId="20" xfId="3" applyFont="1" applyBorder="1" applyAlignment="1">
      <alignment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5" fillId="0" borderId="0" xfId="3" applyFont="1" applyBorder="1" applyAlignment="1">
      <alignment vertical="center"/>
    </xf>
    <xf numFmtId="0" fontId="55" fillId="0" borderId="71" xfId="3" applyFont="1" applyBorder="1" applyAlignment="1">
      <alignment vertical="center"/>
    </xf>
    <xf numFmtId="0" fontId="56" fillId="0" borderId="72" xfId="0" applyFont="1" applyBorder="1" applyAlignment="1">
      <alignment vertical="center"/>
    </xf>
    <xf numFmtId="0" fontId="55" fillId="0" borderId="72" xfId="3" applyFont="1" applyBorder="1" applyAlignment="1">
      <alignment vertical="center"/>
    </xf>
    <xf numFmtId="0" fontId="53" fillId="0" borderId="72" xfId="0" applyFont="1" applyBorder="1" applyAlignment="1">
      <alignment vertical="center"/>
    </xf>
    <xf numFmtId="0" fontId="55" fillId="0" borderId="73" xfId="3" applyFont="1" applyBorder="1" applyAlignment="1">
      <alignment vertical="center"/>
    </xf>
    <xf numFmtId="0" fontId="56" fillId="0" borderId="16" xfId="0" applyFont="1" applyBorder="1" applyAlignment="1">
      <alignment vertical="center"/>
    </xf>
    <xf numFmtId="0" fontId="55" fillId="0" borderId="16" xfId="3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7" fillId="0" borderId="74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3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177" fontId="64" fillId="0" borderId="0" xfId="0" applyNumberFormat="1" applyFont="1" applyAlignment="1">
      <alignment vertical="center"/>
    </xf>
    <xf numFmtId="167" fontId="20" fillId="12" borderId="0" xfId="0" applyNumberFormat="1" applyFont="1" applyFill="1" applyBorder="1" applyAlignment="1">
      <alignment horizontal="right" vertical="center"/>
    </xf>
    <xf numFmtId="167" fontId="20" fillId="0" borderId="0" xfId="0" applyNumberFormat="1" applyFont="1" applyBorder="1" applyAlignment="1">
      <alignment horizontal="right" vertical="center"/>
    </xf>
    <xf numFmtId="177" fontId="64" fillId="0" borderId="0" xfId="0" applyNumberFormat="1" applyFont="1" applyBorder="1" applyAlignment="1">
      <alignment vertical="center"/>
    </xf>
    <xf numFmtId="0" fontId="65" fillId="2" borderId="15" xfId="10" applyFont="1" applyFill="1" applyBorder="1" applyAlignment="1">
      <alignment horizontal="center" vertical="center" wrapText="1"/>
    </xf>
    <xf numFmtId="0" fontId="2" fillId="0" borderId="0" xfId="0" applyFont="1"/>
    <xf numFmtId="167" fontId="66" fillId="0" borderId="0" xfId="1" applyNumberFormat="1" applyFont="1" applyBorder="1" applyAlignment="1">
      <alignment horizontal="right" vertical="center" wrapText="1"/>
    </xf>
    <xf numFmtId="167" fontId="8" fillId="0" borderId="0" xfId="0" applyNumberFormat="1" applyFont="1" applyBorder="1" applyAlignment="1">
      <alignment vertical="center" wrapText="1"/>
    </xf>
    <xf numFmtId="167" fontId="45" fillId="0" borderId="0" xfId="0" applyNumberFormat="1" applyFont="1" applyBorder="1" applyAlignment="1">
      <alignment vertical="center" wrapText="1"/>
    </xf>
    <xf numFmtId="0" fontId="1" fillId="0" borderId="0" xfId="0" applyFont="1"/>
    <xf numFmtId="2" fontId="20" fillId="0" borderId="0" xfId="0" applyNumberFormat="1" applyFont="1" applyBorder="1" applyAlignment="1">
      <alignment horizontal="right" vertical="center"/>
    </xf>
    <xf numFmtId="2" fontId="23" fillId="0" borderId="0" xfId="12" applyNumberFormat="1" applyFont="1" applyAlignment="1">
      <alignment horizontal="right" vertical="center"/>
    </xf>
    <xf numFmtId="167" fontId="23" fillId="0" borderId="0" xfId="0" applyNumberFormat="1" applyFont="1" applyBorder="1" applyAlignment="1">
      <alignment horizontal="right" vertical="center"/>
    </xf>
    <xf numFmtId="168" fontId="23" fillId="0" borderId="30" xfId="0" applyNumberFormat="1" applyFont="1" applyBorder="1" applyAlignment="1">
      <alignment horizontal="right" vertical="center"/>
    </xf>
    <xf numFmtId="0" fontId="17" fillId="13" borderId="3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178" fontId="20" fillId="0" borderId="0" xfId="0" applyNumberFormat="1" applyFont="1" applyAlignment="1">
      <alignment horizontal="right" vertical="center"/>
    </xf>
    <xf numFmtId="178" fontId="20" fillId="0" borderId="0" xfId="0" applyNumberFormat="1" applyFont="1" applyBorder="1" applyAlignment="1">
      <alignment horizontal="right" vertical="center"/>
    </xf>
    <xf numFmtId="178" fontId="20" fillId="0" borderId="10" xfId="0" applyNumberFormat="1" applyFont="1" applyBorder="1" applyAlignment="1">
      <alignment horizontal="right" vertical="center"/>
    </xf>
    <xf numFmtId="0" fontId="17" fillId="2" borderId="2" xfId="10" applyFont="1" applyFill="1" applyBorder="1" applyAlignment="1">
      <alignment horizontal="center" vertical="center" wrapText="1"/>
    </xf>
    <xf numFmtId="0" fontId="17" fillId="2" borderId="12" xfId="10" applyFont="1" applyFill="1" applyBorder="1" applyAlignment="1">
      <alignment horizontal="center" vertical="center" wrapText="1"/>
    </xf>
    <xf numFmtId="170" fontId="20" fillId="0" borderId="0" xfId="0" applyNumberFormat="1" applyFont="1" applyAlignment="1">
      <alignment horizontal="right" vertical="center"/>
    </xf>
    <xf numFmtId="170" fontId="20" fillId="0" borderId="0" xfId="0" applyNumberFormat="1" applyFont="1" applyBorder="1" applyAlignment="1">
      <alignment horizontal="right" vertical="center"/>
    </xf>
    <xf numFmtId="170" fontId="20" fillId="0" borderId="10" xfId="0" applyNumberFormat="1" applyFont="1" applyBorder="1" applyAlignment="1">
      <alignment horizontal="right" vertical="center"/>
    </xf>
    <xf numFmtId="177" fontId="0" fillId="0" borderId="0" xfId="0" applyNumberFormat="1"/>
    <xf numFmtId="3" fontId="23" fillId="0" borderId="5" xfId="0" applyNumberFormat="1" applyFont="1" applyBorder="1" applyAlignment="1">
      <alignment vertical="center"/>
    </xf>
    <xf numFmtId="171" fontId="23" fillId="0" borderId="0" xfId="1" applyNumberFormat="1" applyFont="1" applyAlignment="1">
      <alignment vertical="center"/>
    </xf>
    <xf numFmtId="171" fontId="23" fillId="0" borderId="11" xfId="1" applyNumberFormat="1" applyFont="1" applyBorder="1" applyAlignment="1">
      <alignment vertical="center"/>
    </xf>
    <xf numFmtId="171" fontId="23" fillId="0" borderId="6" xfId="1" applyNumberFormat="1" applyFont="1" applyBorder="1" applyAlignment="1">
      <alignment horizontal="right" vertical="center"/>
    </xf>
    <xf numFmtId="171" fontId="23" fillId="0" borderId="0" xfId="1" applyNumberFormat="1" applyFont="1" applyAlignment="1">
      <alignment horizontal="right" vertical="center"/>
    </xf>
    <xf numFmtId="171" fontId="23" fillId="0" borderId="0" xfId="1" applyNumberFormat="1" applyFont="1" applyBorder="1" applyAlignment="1">
      <alignment horizontal="right" vertical="center"/>
    </xf>
    <xf numFmtId="171" fontId="23" fillId="0" borderId="28" xfId="1" applyNumberFormat="1" applyFont="1" applyBorder="1" applyAlignment="1">
      <alignment horizontal="right" vertical="center"/>
    </xf>
    <xf numFmtId="168" fontId="17" fillId="2" borderId="11" xfId="2" applyNumberFormat="1" applyFont="1" applyFill="1" applyBorder="1" applyAlignment="1">
      <alignment vertical="center"/>
    </xf>
    <xf numFmtId="168" fontId="23" fillId="0" borderId="11" xfId="2" applyNumberFormat="1" applyFont="1" applyBorder="1" applyAlignment="1">
      <alignment vertical="center"/>
    </xf>
    <xf numFmtId="168" fontId="23" fillId="0" borderId="13" xfId="0" applyNumberFormat="1" applyFont="1" applyBorder="1" applyAlignment="1">
      <alignment horizontal="right" vertical="center"/>
    </xf>
    <xf numFmtId="167" fontId="23" fillId="0" borderId="11" xfId="0" applyNumberFormat="1" applyFont="1" applyBorder="1"/>
    <xf numFmtId="3" fontId="23" fillId="0" borderId="11" xfId="0" applyNumberFormat="1" applyFont="1" applyBorder="1"/>
    <xf numFmtId="0" fontId="17" fillId="2" borderId="4" xfId="10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25" xfId="10" applyFont="1" applyFill="1" applyBorder="1" applyAlignment="1">
      <alignment horizontal="center" vertical="center" wrapText="1"/>
    </xf>
    <xf numFmtId="167" fontId="23" fillId="0" borderId="0" xfId="12" applyNumberFormat="1" applyFont="1" applyBorder="1" applyAlignment="1">
      <alignment horizontal="right" vertical="center"/>
    </xf>
    <xf numFmtId="167" fontId="23" fillId="0" borderId="11" xfId="12" applyNumberFormat="1" applyFont="1" applyBorder="1" applyAlignment="1">
      <alignment horizontal="right" vertical="center"/>
    </xf>
    <xf numFmtId="167" fontId="23" fillId="0" borderId="13" xfId="12" applyNumberFormat="1" applyFont="1" applyBorder="1" applyAlignment="1">
      <alignment horizontal="right" vertical="center"/>
    </xf>
    <xf numFmtId="167" fontId="20" fillId="0" borderId="0" xfId="0" applyNumberFormat="1" applyFont="1" applyBorder="1" applyAlignment="1">
      <alignment horizontal="left" vertical="center"/>
    </xf>
    <xf numFmtId="167" fontId="20" fillId="0" borderId="0" xfId="0" applyNumberFormat="1" applyFont="1" applyBorder="1" applyAlignment="1">
      <alignment horizontal="center"/>
    </xf>
    <xf numFmtId="170" fontId="20" fillId="0" borderId="0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167" fontId="6" fillId="3" borderId="0" xfId="14" applyNumberFormat="1" applyFont="1" applyFill="1" applyBorder="1" applyAlignment="1">
      <alignment horizontal="right" vertical="center"/>
    </xf>
    <xf numFmtId="167" fontId="15" fillId="5" borderId="0" xfId="14" applyNumberFormat="1" applyFont="1" applyFill="1" applyBorder="1" applyAlignment="1">
      <alignment horizontal="right" vertical="center"/>
    </xf>
    <xf numFmtId="167" fontId="6" fillId="5" borderId="0" xfId="14" applyNumberFormat="1" applyFont="1" applyFill="1" applyBorder="1" applyAlignment="1">
      <alignment horizontal="right" vertical="center"/>
    </xf>
    <xf numFmtId="167" fontId="15" fillId="0" borderId="0" xfId="14" applyNumberFormat="1" applyFont="1" applyBorder="1" applyAlignment="1">
      <alignment horizontal="right" vertical="center"/>
    </xf>
    <xf numFmtId="0" fontId="51" fillId="0" borderId="0" xfId="0" applyFont="1" applyAlignment="1">
      <alignment horizontal="center" vertical="center" wrapText="1"/>
    </xf>
    <xf numFmtId="0" fontId="17" fillId="2" borderId="10" xfId="10" applyFont="1" applyFill="1" applyBorder="1" applyAlignment="1">
      <alignment horizontal="center" vertical="center" wrapText="1"/>
    </xf>
    <xf numFmtId="0" fontId="17" fillId="2" borderId="13" xfId="10" applyFont="1" applyFill="1" applyBorder="1" applyAlignment="1">
      <alignment horizontal="center" vertical="center" wrapText="1"/>
    </xf>
    <xf numFmtId="0" fontId="17" fillId="2" borderId="3" xfId="10" applyFont="1" applyFill="1" applyBorder="1" applyAlignment="1">
      <alignment horizontal="center" vertical="center" wrapText="1"/>
    </xf>
    <xf numFmtId="0" fontId="17" fillId="2" borderId="70" xfId="10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 wrapText="1"/>
    </xf>
    <xf numFmtId="0" fontId="17" fillId="2" borderId="2" xfId="10" applyFont="1" applyFill="1" applyBorder="1" applyAlignment="1">
      <alignment horizontal="center" vertical="center" wrapText="1"/>
    </xf>
    <xf numFmtId="0" fontId="17" fillId="2" borderId="12" xfId="10" applyFont="1" applyFill="1" applyBorder="1" applyAlignment="1">
      <alignment horizontal="center" vertical="center" wrapText="1"/>
    </xf>
    <xf numFmtId="0" fontId="17" fillId="2" borderId="58" xfId="10" applyFont="1" applyFill="1" applyBorder="1" applyAlignment="1">
      <alignment horizontal="center" vertical="center"/>
    </xf>
    <xf numFmtId="0" fontId="17" fillId="2" borderId="48" xfId="10" applyFont="1" applyFill="1" applyBorder="1" applyAlignment="1">
      <alignment horizontal="center" vertical="center"/>
    </xf>
    <xf numFmtId="0" fontId="17" fillId="2" borderId="54" xfId="10" applyFont="1" applyFill="1" applyBorder="1" applyAlignment="1">
      <alignment horizontal="center" vertical="center" wrapText="1"/>
    </xf>
    <xf numFmtId="0" fontId="17" fillId="2" borderId="55" xfId="10" applyFont="1" applyFill="1" applyBorder="1" applyAlignment="1">
      <alignment horizontal="center" vertical="center" wrapText="1"/>
    </xf>
    <xf numFmtId="0" fontId="17" fillId="2" borderId="32" xfId="10" applyFont="1" applyFill="1" applyBorder="1" applyAlignment="1">
      <alignment horizontal="center" vertical="center" wrapText="1"/>
    </xf>
    <xf numFmtId="0" fontId="17" fillId="2" borderId="62" xfId="10" applyFont="1" applyFill="1" applyBorder="1" applyAlignment="1">
      <alignment horizontal="center" vertical="center"/>
    </xf>
    <xf numFmtId="0" fontId="17" fillId="2" borderId="63" xfId="10" applyFont="1" applyFill="1" applyBorder="1" applyAlignment="1">
      <alignment horizontal="center" vertical="center"/>
    </xf>
    <xf numFmtId="0" fontId="17" fillId="2" borderId="64" xfId="10" applyFont="1" applyFill="1" applyBorder="1" applyAlignment="1">
      <alignment horizontal="center" vertical="center" wrapText="1"/>
    </xf>
    <xf numFmtId="0" fontId="17" fillId="2" borderId="66" xfId="10" applyFont="1" applyFill="1" applyBorder="1" applyAlignment="1">
      <alignment horizontal="center" vertical="center" wrapText="1"/>
    </xf>
    <xf numFmtId="0" fontId="17" fillId="2" borderId="9" xfId="10" applyFont="1" applyFill="1" applyBorder="1" applyAlignment="1">
      <alignment horizontal="center" vertical="center" wrapText="1"/>
    </xf>
    <xf numFmtId="0" fontId="17" fillId="2" borderId="29" xfId="10" applyFont="1" applyFill="1" applyBorder="1" applyAlignment="1">
      <alignment horizontal="center" vertical="center" wrapText="1"/>
    </xf>
    <xf numFmtId="0" fontId="17" fillId="2" borderId="60" xfId="10" applyFont="1" applyFill="1" applyBorder="1" applyAlignment="1">
      <alignment horizontal="center" vertical="center"/>
    </xf>
    <xf numFmtId="0" fontId="17" fillId="2" borderId="46" xfId="10" applyFont="1" applyFill="1" applyBorder="1" applyAlignment="1">
      <alignment horizontal="center" vertical="center" wrapText="1"/>
    </xf>
    <xf numFmtId="0" fontId="17" fillId="2" borderId="47" xfId="10" applyFont="1" applyFill="1" applyBorder="1" applyAlignment="1">
      <alignment horizontal="center" vertical="center" wrapText="1"/>
    </xf>
    <xf numFmtId="0" fontId="17" fillId="2" borderId="53" xfId="10" applyFont="1" applyFill="1" applyBorder="1" applyAlignment="1">
      <alignment horizontal="center" vertical="center" wrapText="1"/>
    </xf>
    <xf numFmtId="0" fontId="17" fillId="2" borderId="1" xfId="10" applyFont="1" applyFill="1" applyBorder="1" applyAlignment="1">
      <alignment horizontal="center" vertical="center"/>
    </xf>
    <xf numFmtId="0" fontId="17" fillId="2" borderId="3" xfId="10" applyFont="1" applyFill="1" applyBorder="1" applyAlignment="1">
      <alignment horizontal="center" vertical="center"/>
    </xf>
    <xf numFmtId="1" fontId="17" fillId="2" borderId="2" xfId="10" applyNumberFormat="1" applyFont="1" applyFill="1" applyBorder="1" applyAlignment="1">
      <alignment horizontal="center" vertical="center" wrapText="1"/>
    </xf>
    <xf numFmtId="1" fontId="17" fillId="2" borderId="12" xfId="10" applyNumberFormat="1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/>
    </xf>
    <xf numFmtId="1" fontId="17" fillId="2" borderId="54" xfId="10" applyNumberFormat="1" applyFont="1" applyFill="1" applyBorder="1" applyAlignment="1">
      <alignment horizontal="center" vertical="center" wrapText="1"/>
    </xf>
    <xf numFmtId="1" fontId="17" fillId="2" borderId="55" xfId="10" applyNumberFormat="1" applyFont="1" applyFill="1" applyBorder="1" applyAlignment="1">
      <alignment horizontal="center" vertical="center" wrapText="1"/>
    </xf>
    <xf numFmtId="1" fontId="17" fillId="2" borderId="1" xfId="10" applyNumberFormat="1" applyFont="1" applyFill="1" applyBorder="1" applyAlignment="1">
      <alignment horizontal="center" vertical="center" wrapText="1"/>
    </xf>
    <xf numFmtId="1" fontId="17" fillId="2" borderId="32" xfId="1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34" fillId="2" borderId="2" xfId="10" applyFont="1" applyFill="1" applyBorder="1" applyAlignment="1">
      <alignment horizontal="center" vertical="center" wrapText="1"/>
    </xf>
    <xf numFmtId="0" fontId="34" fillId="2" borderId="12" xfId="10" applyFont="1" applyFill="1" applyBorder="1" applyAlignment="1">
      <alignment horizontal="center" vertical="center" wrapText="1"/>
    </xf>
    <xf numFmtId="0" fontId="17" fillId="2" borderId="23" xfId="10" applyFont="1" applyFill="1" applyBorder="1" applyAlignment="1">
      <alignment horizontal="center" vertical="center" wrapText="1"/>
    </xf>
    <xf numFmtId="0" fontId="17" fillId="2" borderId="44" xfId="10" applyFont="1" applyFill="1" applyBorder="1" applyAlignment="1">
      <alignment horizontal="center" vertical="center" wrapText="1"/>
    </xf>
    <xf numFmtId="0" fontId="34" fillId="2" borderId="1" xfId="10" applyFont="1" applyFill="1" applyBorder="1" applyAlignment="1">
      <alignment horizontal="center" vertical="center" wrapText="1"/>
    </xf>
    <xf numFmtId="0" fontId="17" fillId="2" borderId="4" xfId="10" applyFont="1" applyFill="1" applyBorder="1" applyAlignment="1">
      <alignment horizontal="center" vertical="center" wrapText="1"/>
    </xf>
    <xf numFmtId="0" fontId="17" fillId="2" borderId="5" xfId="10" applyFont="1" applyFill="1" applyBorder="1" applyAlignment="1">
      <alignment horizontal="center" vertical="center" wrapText="1"/>
    </xf>
    <xf numFmtId="0" fontId="17" fillId="2" borderId="14" xfId="10" applyFont="1" applyFill="1" applyBorder="1" applyAlignment="1">
      <alignment horizontal="center" vertical="center" wrapText="1"/>
    </xf>
    <xf numFmtId="0" fontId="17" fillId="2" borderId="15" xfId="10" applyFont="1" applyFill="1" applyBorder="1" applyAlignment="1">
      <alignment horizontal="center" vertical="center"/>
    </xf>
    <xf numFmtId="0" fontId="17" fillId="2" borderId="4" xfId="10" applyFont="1" applyFill="1" applyBorder="1" applyAlignment="1">
      <alignment horizontal="center" vertical="center"/>
    </xf>
    <xf numFmtId="0" fontId="17" fillId="2" borderId="15" xfId="1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7" xfId="10" applyFont="1" applyFill="1" applyBorder="1" applyAlignment="1">
      <alignment horizontal="center" vertical="center" wrapText="1"/>
    </xf>
    <xf numFmtId="0" fontId="17" fillId="2" borderId="24" xfId="10" applyFont="1" applyFill="1" applyBorder="1" applyAlignment="1">
      <alignment horizontal="center" vertical="center" wrapText="1"/>
    </xf>
    <xf numFmtId="0" fontId="17" fillId="2" borderId="25" xfId="10" applyFont="1" applyFill="1" applyBorder="1" applyAlignment="1">
      <alignment horizontal="center" vertical="center" wrapText="1"/>
    </xf>
    <xf numFmtId="0" fontId="17" fillId="2" borderId="26" xfId="10" applyFont="1" applyFill="1" applyBorder="1" applyAlignment="1">
      <alignment horizontal="center" vertical="center" wrapText="1"/>
    </xf>
    <xf numFmtId="170" fontId="17" fillId="2" borderId="1" xfId="0" applyNumberFormat="1" applyFont="1" applyFill="1" applyBorder="1" applyAlignment="1">
      <alignment horizontal="center" vertical="center"/>
    </xf>
    <xf numFmtId="170" fontId="17" fillId="2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2" borderId="17" xfId="10" applyFont="1" applyFill="1" applyBorder="1" applyAlignment="1">
      <alignment horizontal="center" vertical="center"/>
    </xf>
    <xf numFmtId="0" fontId="17" fillId="2" borderId="20" xfId="10" applyFont="1" applyFill="1" applyBorder="1" applyAlignment="1">
      <alignment horizontal="center" vertical="center"/>
    </xf>
    <xf numFmtId="0" fontId="7" fillId="2" borderId="14" xfId="10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0" fontId="7" fillId="2" borderId="12" xfId="10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7" fillId="2" borderId="3" xfId="14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</cellXfs>
  <cellStyles count="18">
    <cellStyle name="Diseño" xfId="4" xr:uid="{00000000-0005-0000-0000-000031000000}"/>
    <cellStyle name="F2" xfId="5" xr:uid="{00000000-0005-0000-0000-000032000000}"/>
    <cellStyle name="F3" xfId="6" xr:uid="{00000000-0005-0000-0000-000033000000}"/>
    <cellStyle name="Hipervínculo" xfId="3" builtinId="8"/>
    <cellStyle name="Millares" xfId="1" builtinId="3"/>
    <cellStyle name="Millares [0] 2" xfId="7" xr:uid="{00000000-0005-0000-0000-000034000000}"/>
    <cellStyle name="Millares 2" xfId="8" xr:uid="{00000000-0005-0000-0000-000035000000}"/>
    <cellStyle name="Millares 2 2" xfId="9" xr:uid="{00000000-0005-0000-0000-000036000000}"/>
    <cellStyle name="Normal" xfId="0" builtinId="0"/>
    <cellStyle name="Normal 2" xfId="10" xr:uid="{00000000-0005-0000-0000-000037000000}"/>
    <cellStyle name="Normal 2 2" xfId="11" xr:uid="{00000000-0005-0000-0000-000038000000}"/>
    <cellStyle name="Normal 3" xfId="12" xr:uid="{00000000-0005-0000-0000-000039000000}"/>
    <cellStyle name="Normal 3 2" xfId="13" xr:uid="{00000000-0005-0000-0000-00003A000000}"/>
    <cellStyle name="Normal 4" xfId="14" xr:uid="{00000000-0005-0000-0000-00003B000000}"/>
    <cellStyle name="Normal 4 2" xfId="15" xr:uid="{00000000-0005-0000-0000-00003C000000}"/>
    <cellStyle name="Normal 5" xfId="16" xr:uid="{00000000-0005-0000-0000-00003D000000}"/>
    <cellStyle name="Normal 6 2" xfId="17" xr:uid="{00000000-0005-0000-0000-00003E000000}"/>
    <cellStyle name="Porcentaje" xfId="2" builtinId="5"/>
  </cellStyles>
  <dxfs count="1">
    <dxf>
      <fill>
        <patternFill patternType="solid">
          <bgColor theme="7" tint="0.7999511703848384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produce365-my.sharepoint.com\personal\jdvargasm_produce_gob_pe\Documents\JEMY-OEE\2024\9.%20Setiembre\Boletin%20Pesca%20Julio%2024\Nicoll\Desembarque_Pesquero_Jul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duce365-my.sharepoint.com/Users/nanicama/Downloads/2.%20Procesamiento_BOLETIN%20ENERO-OCTUBRE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Enlatado_Especie"/>
      <sheetName val="D_Congelado_Especie"/>
      <sheetName val="D_Curado_Especie"/>
      <sheetName val="D_Fresco_Especie"/>
      <sheetName val="D_Enlatado_Lugar"/>
      <sheetName val="D_Congelado_Lugar"/>
      <sheetName val="D_Anchoveta"/>
      <sheetName val="c1_V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D13">
            <v>7944124.61030766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_Total"/>
      <sheetName val="P_Harina"/>
      <sheetName val="P_Aceite"/>
      <sheetName val="P_Enlatado"/>
      <sheetName val="P_Congelado"/>
      <sheetName val="P Enlat Especie"/>
      <sheetName val="P Congel Especie"/>
    </sheetNames>
    <sheetDataSet>
      <sheetData sheetId="0">
        <row r="11">
          <cell r="AL11">
            <v>13.3</v>
          </cell>
        </row>
      </sheetData>
      <sheetData sheetId="1" refreshError="1"/>
      <sheetData sheetId="2">
        <row r="8">
          <cell r="B8" t="str">
            <v>Paita</v>
          </cell>
        </row>
      </sheetData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zoomScale="85" zoomScaleNormal="85" workbookViewId="0">
      <selection activeCell="Q13" sqref="Q13"/>
    </sheetView>
  </sheetViews>
  <sheetFormatPr baseColWidth="10" defaultColWidth="9.140625" defaultRowHeight="15"/>
  <cols>
    <col min="1" max="1" width="2.5703125" style="596" customWidth="1"/>
    <col min="2" max="2" width="12.5703125" style="597" customWidth="1"/>
    <col min="3" max="3" width="24.42578125" style="597" customWidth="1"/>
    <col min="4" max="4" width="4.140625" style="597" customWidth="1"/>
    <col min="5" max="25" width="9.140625" style="597"/>
    <col min="26" max="16384" width="9.140625" style="596"/>
  </cols>
  <sheetData>
    <row r="1" spans="2:25" ht="15.75" customHeight="1"/>
    <row r="2" spans="2:25" ht="26.25" customHeight="1">
      <c r="B2" s="677" t="s">
        <v>279</v>
      </c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  <c r="S2" s="677"/>
      <c r="T2" s="677"/>
      <c r="U2" s="677"/>
      <c r="V2" s="677"/>
      <c r="W2" s="677"/>
      <c r="X2" s="677"/>
      <c r="Y2" s="677"/>
    </row>
    <row r="3" spans="2:25" ht="21" customHeight="1">
      <c r="B3" s="598" t="s">
        <v>0</v>
      </c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</row>
    <row r="4" spans="2:25">
      <c r="B4" s="599"/>
      <c r="C4" s="599"/>
      <c r="D4" s="599"/>
      <c r="E4" s="599"/>
      <c r="F4" s="599"/>
      <c r="G4" s="599"/>
      <c r="H4" s="599"/>
      <c r="I4" s="599"/>
    </row>
    <row r="5" spans="2:25" ht="31.5" customHeight="1">
      <c r="B5" s="600" t="s">
        <v>1</v>
      </c>
      <c r="C5" s="601" t="s">
        <v>2</v>
      </c>
      <c r="D5" s="601"/>
      <c r="E5" s="601" t="s">
        <v>3</v>
      </c>
      <c r="F5" s="602"/>
      <c r="G5" s="603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4"/>
      <c r="X5" s="604"/>
      <c r="Y5" s="617"/>
    </row>
    <row r="6" spans="2:25">
      <c r="B6" s="605" t="s">
        <v>4</v>
      </c>
      <c r="C6" s="606" t="str">
        <f>+'Cdr 1 '!A5</f>
        <v>(En Miles TM)</v>
      </c>
      <c r="D6" s="606"/>
      <c r="E6" s="606" t="str">
        <f>+'Cdr 1 '!A4</f>
        <v>DESEMBARQUE DE RECURSOS HIDROBIOLÓGICOS MARÍTIMOS Y CONTINENTALES SEGÚN UTILIZACIÓN</v>
      </c>
      <c r="F6" s="607"/>
      <c r="Y6" s="618"/>
    </row>
    <row r="7" spans="2:25">
      <c r="B7" s="605" t="s">
        <v>5</v>
      </c>
      <c r="C7" s="606" t="str">
        <f>+'Cdr 2'!A5</f>
        <v>(En TM)</v>
      </c>
      <c r="D7" s="608"/>
      <c r="E7" s="606" t="str">
        <f>+'Cdr 2'!A4</f>
        <v>DESEMBARQUE DE RECURSOS HIDROBIOLÓGICOS PARA ENLATADO SEGÚN ESPECIE</v>
      </c>
      <c r="F7" s="607"/>
      <c r="Y7" s="618"/>
    </row>
    <row r="8" spans="2:25">
      <c r="B8" s="605" t="s">
        <v>6</v>
      </c>
      <c r="C8" s="606" t="str">
        <f>+'Cdr 3'!A5</f>
        <v>(En TM)</v>
      </c>
      <c r="D8" s="608"/>
      <c r="E8" s="606" t="str">
        <f>+'Cdr 3'!A4</f>
        <v>DESEMBARQUE DE RECURSOS HIDROBIOLÓGICOS PARA CONGELADO SEGÚN ESPECIE</v>
      </c>
      <c r="F8" s="607"/>
      <c r="Y8" s="618"/>
    </row>
    <row r="9" spans="2:25">
      <c r="B9" s="605" t="s">
        <v>7</v>
      </c>
      <c r="C9" s="606" t="str">
        <f>+'Cdr 4'!A5</f>
        <v>(En TM)</v>
      </c>
      <c r="D9" s="608"/>
      <c r="E9" s="606" t="str">
        <f>+'Cdr 4'!A4</f>
        <v>DESEMBARQUE DE RECURSOS HIDROBIOLÓGICOS PARA CURADO SEGÚN ESPECIE</v>
      </c>
      <c r="F9" s="607"/>
      <c r="Y9" s="618"/>
    </row>
    <row r="10" spans="2:25">
      <c r="B10" s="605" t="s">
        <v>8</v>
      </c>
      <c r="C10" s="606" t="str">
        <f>+'Cdr 5'!A5</f>
        <v>(En TM)</v>
      </c>
      <c r="D10" s="608"/>
      <c r="E10" s="606" t="str">
        <f>+'Cdr 5'!A4</f>
        <v>DESEMBARQUE DE RECURSOS HIDROBIOLÓGICOS PARA FRESCO SEGÚN ESPECIE</v>
      </c>
      <c r="F10" s="607"/>
      <c r="Y10" s="618"/>
    </row>
    <row r="11" spans="2:25">
      <c r="B11" s="605" t="s">
        <v>9</v>
      </c>
      <c r="C11" s="606" t="str">
        <f>+'Cdr 6'!A5</f>
        <v>(En TM)</v>
      </c>
      <c r="D11" s="608"/>
      <c r="E11" s="606" t="str">
        <f>+'Cdr 6'!A4</f>
        <v>DESEMBARQUE DE RECURSOS HIDROBIOLÓGICOS PARA ENLATADO SEGÚN LUGAR DE PROCESAMIENTO</v>
      </c>
      <c r="F11" s="607"/>
      <c r="Y11" s="618"/>
    </row>
    <row r="12" spans="2:25">
      <c r="B12" s="605" t="s">
        <v>10</v>
      </c>
      <c r="C12" s="606" t="str">
        <f>+'Cdr 7'!A5</f>
        <v>(En TM)</v>
      </c>
      <c r="D12" s="608"/>
      <c r="E12" s="606" t="str">
        <f>+'Cdr 7'!A4</f>
        <v>DESEMBARQUE DE RECURSOS HIDROBIOLÓGICOS PARA CONGELADO SEGÚN LUGAR DE PROCEDENCIA</v>
      </c>
      <c r="F12" s="607"/>
      <c r="Y12" s="618"/>
    </row>
    <row r="13" spans="2:25">
      <c r="B13" s="605" t="s">
        <v>11</v>
      </c>
      <c r="C13" s="606" t="str">
        <f>+'Cdr 8'!A5</f>
        <v>(En TM)</v>
      </c>
      <c r="D13" s="608"/>
      <c r="E13" s="606" t="str">
        <f>+'Cdr 8'!A4</f>
        <v>DESEMBARQUE DE ANCHOVETA PARA HARINA SEGÚN LUGAR DE PROCEDENCIA</v>
      </c>
      <c r="F13" s="607"/>
      <c r="Y13" s="618"/>
    </row>
    <row r="14" spans="2:25">
      <c r="B14" s="605" t="s">
        <v>12</v>
      </c>
      <c r="C14" s="606" t="str">
        <f>+'Cdr 9'!A5</f>
        <v>(Soles constantes 2007)</v>
      </c>
      <c r="D14" s="608"/>
      <c r="E14" s="606" t="str">
        <f>+'Cdr 9'!A4</f>
        <v>VALOR BRUTO DEL DESEMBARQUE DE RECURSOS HIDROBIOLÓGICOS SEGÚN UTILIZACIÓN</v>
      </c>
      <c r="F14" s="607"/>
      <c r="Y14" s="618"/>
    </row>
    <row r="15" spans="2:25">
      <c r="B15" s="605"/>
      <c r="C15" s="606"/>
      <c r="D15" s="608"/>
      <c r="E15" s="606"/>
      <c r="Y15" s="618"/>
    </row>
    <row r="16" spans="2:25" ht="30.75" customHeight="1">
      <c r="B16" s="609"/>
      <c r="C16" s="610"/>
      <c r="D16" s="611"/>
      <c r="E16" s="612" t="s">
        <v>13</v>
      </c>
      <c r="F16" s="604"/>
      <c r="G16" s="604"/>
      <c r="H16" s="604"/>
      <c r="I16" s="604"/>
      <c r="J16" s="604"/>
      <c r="K16" s="604"/>
      <c r="L16" s="604"/>
      <c r="M16" s="604"/>
      <c r="N16" s="604"/>
      <c r="O16" s="604"/>
      <c r="P16" s="604"/>
      <c r="Q16" s="604"/>
      <c r="R16" s="604"/>
      <c r="S16" s="604"/>
      <c r="T16" s="604"/>
      <c r="U16" s="604"/>
      <c r="V16" s="604"/>
      <c r="W16" s="604"/>
      <c r="X16" s="604"/>
      <c r="Y16" s="617"/>
    </row>
    <row r="17" spans="2:25">
      <c r="B17" s="605" t="s">
        <v>14</v>
      </c>
      <c r="C17" s="606" t="str">
        <f>'Cdr 10'!A6</f>
        <v>(En Miles TMB)</v>
      </c>
      <c r="D17" s="608"/>
      <c r="E17" s="607" t="str">
        <f>'Cdr 10'!A5</f>
        <v>PROCESAMIENTO DE RECURSOS HIDROBIOLÓGICOS MARÍTIMOS Y CONTINENTALES SEGÚN UTILIZACIÓN</v>
      </c>
      <c r="Y17" s="618"/>
    </row>
    <row r="18" spans="2:25">
      <c r="B18" s="605" t="s">
        <v>15</v>
      </c>
      <c r="C18" s="606" t="str">
        <f>'Crd 11'!A5</f>
        <v>(En TMB)</v>
      </c>
      <c r="D18" s="608"/>
      <c r="E18" s="607" t="str">
        <f>'Crd 11'!A4</f>
        <v>PRODUCCIÓN DE HARINA DE PESCADO SEGÚN LUGAR DE PROCESAMIENTO</v>
      </c>
      <c r="Y18" s="618"/>
    </row>
    <row r="19" spans="2:25">
      <c r="B19" s="605" t="s">
        <v>16</v>
      </c>
      <c r="C19" s="606" t="str">
        <f>'Cdr 12'!A5</f>
        <v>(En TMB)</v>
      </c>
      <c r="D19" s="608"/>
      <c r="E19" s="607" t="str">
        <f>'Cdr 12'!A4</f>
        <v>PRODUCCIÓN DE ACEITE CRUDO DE PESCADO SEGÚN LUGAR DE PROCESAMIENTO</v>
      </c>
      <c r="Y19" s="618"/>
    </row>
    <row r="20" spans="2:25">
      <c r="B20" s="605" t="s">
        <v>17</v>
      </c>
      <c r="C20" s="606" t="str">
        <f>'Cdr 13'!A5</f>
        <v>(En TMB)</v>
      </c>
      <c r="D20" s="608"/>
      <c r="E20" s="607" t="str">
        <f>'Cdr 13'!A4</f>
        <v>PRODUCCIÓN DE RECURSOS HIDROBIOLÓGICOS ENLATADOS SEGÚN LUGAR DE PROCESAMIENTO</v>
      </c>
      <c r="Y20" s="618"/>
    </row>
    <row r="21" spans="2:25">
      <c r="B21" s="605" t="s">
        <v>18</v>
      </c>
      <c r="C21" s="606" t="str">
        <f>'Cdr 14'!A5</f>
        <v>(En TMB)</v>
      </c>
      <c r="D21" s="608"/>
      <c r="E21" s="607" t="str">
        <f>'Cdr 14'!A4</f>
        <v>PRODUCCIÓN DE CONGELADO DE RECURSOS HIDROBIOLÓGICOS SEGÚN LUGAR DE PROCESAMIENTO</v>
      </c>
      <c r="Y21" s="618"/>
    </row>
    <row r="22" spans="2:25">
      <c r="B22" s="605"/>
      <c r="C22" s="606"/>
      <c r="D22" s="608"/>
      <c r="E22" s="606"/>
      <c r="Y22" s="618"/>
    </row>
    <row r="23" spans="2:25" ht="30.75" customHeight="1">
      <c r="B23" s="609"/>
      <c r="C23" s="610"/>
      <c r="D23" s="611"/>
      <c r="E23" s="612" t="s">
        <v>19</v>
      </c>
      <c r="F23" s="604"/>
      <c r="G23" s="604"/>
      <c r="H23" s="604"/>
      <c r="I23" s="604"/>
      <c r="J23" s="604"/>
      <c r="K23" s="604"/>
      <c r="L23" s="604"/>
      <c r="M23" s="604"/>
      <c r="N23" s="604"/>
      <c r="O23" s="604"/>
      <c r="P23" s="604"/>
      <c r="Q23" s="604"/>
      <c r="R23" s="604"/>
      <c r="S23" s="604"/>
      <c r="T23" s="604"/>
      <c r="U23" s="604"/>
      <c r="V23" s="604"/>
      <c r="W23" s="604"/>
      <c r="X23" s="604"/>
      <c r="Y23" s="617"/>
    </row>
    <row r="24" spans="2:25">
      <c r="B24" s="605" t="s">
        <v>20</v>
      </c>
      <c r="C24" s="606" t="str">
        <f>'Cdr 15'!A5</f>
        <v>(En Miles TMB)</v>
      </c>
      <c r="D24" s="608"/>
      <c r="E24" s="607" t="str">
        <f>'Cdr 15'!A4</f>
        <v>VENTA INTERNA DE PRODUCTOS HIDROBIOLÓGICOS MARÍTIMOS Y CONTINENTALES SEGÚN UTILIZACIÓN</v>
      </c>
      <c r="Y24" s="618"/>
    </row>
    <row r="25" spans="2:25">
      <c r="B25" s="605" t="s">
        <v>21</v>
      </c>
      <c r="C25" s="606" t="str">
        <f>'Cdr 16'!A5</f>
        <v>(En TMB)</v>
      </c>
      <c r="D25" s="608"/>
      <c r="E25" s="607" t="str">
        <f>'Cdr 16'!A4</f>
        <v>INGRESO DE RECURSOS HIDROBIOLÓGICOS A LOS MERCADOS MAYORISTAS PESQUEROS DE LIMA Y CALLAO</v>
      </c>
      <c r="Y25" s="618"/>
    </row>
    <row r="26" spans="2:25">
      <c r="B26" s="605" t="s">
        <v>22</v>
      </c>
      <c r="C26" s="606" t="str">
        <f>'Cdr 17'!A5</f>
        <v>(En TMB)</v>
      </c>
      <c r="D26" s="608"/>
      <c r="E26" s="607" t="str">
        <f>'Cdr 17'!A4</f>
        <v>INGRESO DE LOS PRINCIPALES RECURSOS HIDROBIOLÓGICOS AL MERCADO MAYORISTA PESQUERO DE VENTANILLA</v>
      </c>
      <c r="Y26" s="618"/>
    </row>
    <row r="27" spans="2:25">
      <c r="B27" s="605" t="s">
        <v>23</v>
      </c>
      <c r="C27" s="606" t="str">
        <f>'Cdr 18'!A5</f>
        <v>(En TMB)</v>
      </c>
      <c r="D27" s="608"/>
      <c r="E27" s="607" t="str">
        <f>'Cdr 18'!A4</f>
        <v>INGRESO DE LOS PRINCIPALES RECURSOS HIDROBIOLÓGICOS AL MERCADO MAYORISTA PESQUERO DE VILLA MARIA DEL TRIUNFO</v>
      </c>
      <c r="Y27" s="618"/>
    </row>
    <row r="28" spans="2:25">
      <c r="B28" s="605" t="s">
        <v>24</v>
      </c>
      <c r="C28" s="606" t="str">
        <f>'Cdr 19'!A5</f>
        <v>(En Soles x Kilo)</v>
      </c>
      <c r="D28" s="608"/>
      <c r="E28" s="607" t="str">
        <f>'Cdr 19'!A4</f>
        <v>PRECIO PROMEDIO DE LOS PESCADOS DE MAYOR CONSUMO POPULAR COMERCIALIZADOS EN LOS MERCADOS MAYORISTAS PESQUEROS DE VENTANILLA Y VILLA MARIA DEL TRIUNFO</v>
      </c>
      <c r="Y28" s="618"/>
    </row>
    <row r="29" spans="2:25">
      <c r="B29" s="605"/>
      <c r="C29" s="606"/>
      <c r="D29" s="608"/>
      <c r="E29" s="606"/>
      <c r="Y29" s="618"/>
    </row>
    <row r="30" spans="2:25" ht="30.75" customHeight="1">
      <c r="B30" s="609"/>
      <c r="C30" s="610"/>
      <c r="D30" s="611"/>
      <c r="E30" s="612" t="s">
        <v>25</v>
      </c>
      <c r="F30" s="604"/>
      <c r="G30" s="604"/>
      <c r="H30" s="604"/>
      <c r="I30" s="604"/>
      <c r="J30" s="604"/>
      <c r="K30" s="604"/>
      <c r="L30" s="604"/>
      <c r="M30" s="604"/>
      <c r="N30" s="604"/>
      <c r="O30" s="604"/>
      <c r="P30" s="604"/>
      <c r="Q30" s="604"/>
      <c r="R30" s="604"/>
      <c r="S30" s="604"/>
      <c r="T30" s="604"/>
      <c r="U30" s="604"/>
      <c r="V30" s="604"/>
      <c r="W30" s="604"/>
      <c r="X30" s="604"/>
      <c r="Y30" s="617"/>
    </row>
    <row r="31" spans="2:25">
      <c r="B31" s="605" t="s">
        <v>26</v>
      </c>
      <c r="C31" s="606" t="str">
        <f>'Cdr 20 '!A5</f>
        <v>(En Miles TMB)</v>
      </c>
      <c r="D31" s="608"/>
      <c r="E31" s="606" t="str">
        <f>'Cdr 20 '!A4</f>
        <v>EXPORTACIÓN DE PRODUCTOS HIDROBIOLÓGICOS MARÍTIMOS Y CONTINENTALES SEGÚN UTILIZACIÓN</v>
      </c>
      <c r="Y31" s="618"/>
    </row>
    <row r="32" spans="2:25">
      <c r="B32" s="605" t="s">
        <v>27</v>
      </c>
      <c r="C32" s="606" t="str">
        <f>'Cdr 21'!A5</f>
        <v>(En Millones US$ FOB)</v>
      </c>
      <c r="D32" s="608"/>
      <c r="E32" s="606" t="str">
        <f>'Cdr 21'!A4</f>
        <v>EXPORTACIÓN DE PRODUCTOS HIDROBIOLÓGICOS MARÍTIMOS Y CONTINENTALES SEGÚN UTILIZACIÓN</v>
      </c>
      <c r="Y32" s="618"/>
    </row>
    <row r="33" spans="2:25">
      <c r="B33" s="605" t="s">
        <v>28</v>
      </c>
      <c r="C33" s="606"/>
      <c r="D33" s="608"/>
      <c r="E33" s="606" t="str">
        <f>'Cdr 22'!A4</f>
        <v>COTIZACIÓN INTERNACIONAL DE HARINA DE PESCADO Y SOYA</v>
      </c>
      <c r="Y33" s="618"/>
    </row>
    <row r="34" spans="2:25">
      <c r="B34" s="613" t="s">
        <v>29</v>
      </c>
      <c r="C34" s="614" t="str">
        <f>'Cdr 23'!A5</f>
        <v>(En Millones US$ FOB)</v>
      </c>
      <c r="D34" s="615"/>
      <c r="E34" s="614" t="str">
        <f>'Cdr 23'!A4</f>
        <v>INGRESO DE DIVISAS POR EXPORTACIONES SEGÚN SECTORES ECONÓMICOS</v>
      </c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9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BW25"/>
  <sheetViews>
    <sheetView showGridLines="0" zoomScale="87" zoomScaleNormal="87" workbookViewId="0">
      <pane xSplit="1" ySplit="7" topLeftCell="BS8" activePane="bottomRight" state="frozen"/>
      <selection pane="topRight"/>
      <selection pane="bottomLeft"/>
      <selection pane="bottomRight" activeCell="BT8" sqref="BT8"/>
    </sheetView>
  </sheetViews>
  <sheetFormatPr baseColWidth="10" defaultColWidth="9.140625" defaultRowHeight="15"/>
  <cols>
    <col min="1" max="1" width="21.42578125" style="53" customWidth="1"/>
    <col min="2" max="71" width="11.28515625" style="53" customWidth="1"/>
    <col min="72" max="72" width="12.5703125" style="53" customWidth="1"/>
    <col min="73" max="73" width="14.5703125" customWidth="1"/>
  </cols>
  <sheetData>
    <row r="1" spans="1:75">
      <c r="A1" s="2" t="s">
        <v>30</v>
      </c>
    </row>
    <row r="2" spans="1:75">
      <c r="A2" s="87"/>
    </row>
    <row r="3" spans="1:75">
      <c r="A3" s="55" t="s">
        <v>31</v>
      </c>
    </row>
    <row r="4" spans="1:75">
      <c r="A4" s="587" t="s">
        <v>32</v>
      </c>
    </row>
    <row r="5" spans="1:75">
      <c r="A5" s="587" t="s">
        <v>33</v>
      </c>
    </row>
    <row r="6" spans="1:75" ht="15" customHeight="1">
      <c r="A6" s="680" t="s">
        <v>34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4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4"/>
      <c r="AL6" s="682">
        <v>2022</v>
      </c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4"/>
      <c r="AX6" s="682">
        <v>2023</v>
      </c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4"/>
      <c r="BJ6" s="678">
        <v>2024</v>
      </c>
      <c r="BK6" s="678"/>
      <c r="BL6" s="678"/>
      <c r="BM6" s="678"/>
      <c r="BN6" s="678"/>
      <c r="BO6" s="678"/>
      <c r="BP6" s="678"/>
      <c r="BQ6" s="678"/>
      <c r="BR6" s="678"/>
      <c r="BS6" s="678"/>
      <c r="BT6" s="679"/>
    </row>
    <row r="7" spans="1:75" ht="25.5">
      <c r="A7" s="681"/>
      <c r="B7" s="91" t="s">
        <v>35</v>
      </c>
      <c r="C7" s="91" t="s">
        <v>36</v>
      </c>
      <c r="D7" s="91" t="s">
        <v>37</v>
      </c>
      <c r="E7" s="91" t="s">
        <v>38</v>
      </c>
      <c r="F7" s="91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91" t="s">
        <v>46</v>
      </c>
      <c r="N7" s="91" t="s">
        <v>35</v>
      </c>
      <c r="O7" s="91" t="s">
        <v>36</v>
      </c>
      <c r="P7" s="91" t="s">
        <v>37</v>
      </c>
      <c r="Q7" s="91" t="s">
        <v>38</v>
      </c>
      <c r="R7" s="91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91" t="s">
        <v>35</v>
      </c>
      <c r="AA7" s="91" t="s">
        <v>36</v>
      </c>
      <c r="AB7" s="91" t="s">
        <v>37</v>
      </c>
      <c r="AC7" s="91" t="s">
        <v>38</v>
      </c>
      <c r="AD7" s="91" t="s">
        <v>39</v>
      </c>
      <c r="AE7" s="11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91" t="s">
        <v>46</v>
      </c>
      <c r="AL7" s="91" t="s">
        <v>35</v>
      </c>
      <c r="AM7" s="91" t="s">
        <v>36</v>
      </c>
      <c r="AN7" s="91" t="s">
        <v>37</v>
      </c>
      <c r="AO7" s="91" t="s">
        <v>38</v>
      </c>
      <c r="AP7" s="91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91" t="s">
        <v>46</v>
      </c>
      <c r="AX7" s="91" t="s">
        <v>35</v>
      </c>
      <c r="AY7" s="91" t="s">
        <v>36</v>
      </c>
      <c r="AZ7" s="91" t="s">
        <v>37</v>
      </c>
      <c r="BA7" s="91" t="s">
        <v>38</v>
      </c>
      <c r="BB7" s="91" t="s">
        <v>39</v>
      </c>
      <c r="BC7" s="115" t="s">
        <v>40</v>
      </c>
      <c r="BD7" s="115" t="s">
        <v>41</v>
      </c>
      <c r="BE7" s="115" t="s">
        <v>42</v>
      </c>
      <c r="BF7" s="621" t="s">
        <v>47</v>
      </c>
      <c r="BG7" s="639" t="s">
        <v>44</v>
      </c>
      <c r="BH7" s="115" t="s">
        <v>45</v>
      </c>
      <c r="BI7" s="91" t="s">
        <v>46</v>
      </c>
      <c r="BJ7" s="91" t="s">
        <v>35</v>
      </c>
      <c r="BK7" s="91" t="s">
        <v>36</v>
      </c>
      <c r="BL7" s="91" t="s">
        <v>37</v>
      </c>
      <c r="BM7" s="91" t="s">
        <v>38</v>
      </c>
      <c r="BN7" s="91" t="s">
        <v>39</v>
      </c>
      <c r="BO7" s="115" t="s">
        <v>40</v>
      </c>
      <c r="BP7" s="115" t="s">
        <v>41</v>
      </c>
      <c r="BQ7" s="115" t="s">
        <v>42</v>
      </c>
      <c r="BR7" s="115" t="s">
        <v>43</v>
      </c>
      <c r="BS7" s="639" t="s">
        <v>44</v>
      </c>
      <c r="BT7" s="629" t="s">
        <v>277</v>
      </c>
      <c r="BU7" s="630"/>
    </row>
    <row r="8" spans="1:75">
      <c r="A8" s="94" t="s">
        <v>48</v>
      </c>
      <c r="B8" s="95">
        <f t="shared" ref="B8:AG8" si="0">+B9+B20</f>
        <v>454.88510105753801</v>
      </c>
      <c r="C8" s="96">
        <f t="shared" si="0"/>
        <v>217.041779137416</v>
      </c>
      <c r="D8" s="96">
        <f t="shared" si="0"/>
        <v>162.58158723355999</v>
      </c>
      <c r="E8" s="96">
        <f t="shared" si="0"/>
        <v>219.142880309037</v>
      </c>
      <c r="F8" s="96">
        <f t="shared" si="0"/>
        <v>1156.3032669829799</v>
      </c>
      <c r="G8" s="96">
        <f t="shared" si="0"/>
        <v>812.14099350876597</v>
      </c>
      <c r="H8" s="96">
        <f t="shared" si="0"/>
        <v>329.37690597998801</v>
      </c>
      <c r="I8" s="96">
        <f t="shared" si="0"/>
        <v>122.37770458159</v>
      </c>
      <c r="J8" s="96">
        <f t="shared" si="0"/>
        <v>90.297841446825501</v>
      </c>
      <c r="K8" s="96">
        <f t="shared" si="0"/>
        <v>113.787048504441</v>
      </c>
      <c r="L8" s="96">
        <f t="shared" si="0"/>
        <v>796.86622994518802</v>
      </c>
      <c r="M8" s="111">
        <f t="shared" si="0"/>
        <v>385.56298856462797</v>
      </c>
      <c r="N8" s="95">
        <f t="shared" si="0"/>
        <v>126.226304474248</v>
      </c>
      <c r="O8" s="96">
        <f t="shared" si="0"/>
        <v>161.30519123038101</v>
      </c>
      <c r="P8" s="96">
        <f t="shared" si="0"/>
        <v>80.782027435071896</v>
      </c>
      <c r="Q8" s="96">
        <f t="shared" si="0"/>
        <v>35.201722015446201</v>
      </c>
      <c r="R8" s="96">
        <f t="shared" si="0"/>
        <v>598.41885806284597</v>
      </c>
      <c r="S8" s="96">
        <f t="shared" si="0"/>
        <v>1420.7943186892401</v>
      </c>
      <c r="T8" s="96">
        <f t="shared" si="0"/>
        <v>637.56810119137299</v>
      </c>
      <c r="U8" s="96">
        <f t="shared" si="0"/>
        <v>139.55050290854899</v>
      </c>
      <c r="V8" s="96">
        <f t="shared" si="0"/>
        <v>175.87355037436899</v>
      </c>
      <c r="W8" s="96">
        <f t="shared" si="0"/>
        <v>176.04063098578999</v>
      </c>
      <c r="X8" s="96">
        <f t="shared" si="0"/>
        <v>831.62352071087196</v>
      </c>
      <c r="Y8" s="111">
        <f t="shared" si="0"/>
        <v>1357.1037855034001</v>
      </c>
      <c r="Z8" s="95">
        <f t="shared" si="0"/>
        <v>646.94000000000005</v>
      </c>
      <c r="AA8" s="96">
        <f t="shared" si="0"/>
        <v>247.16</v>
      </c>
      <c r="AB8" s="96">
        <f t="shared" si="0"/>
        <v>224.12</v>
      </c>
      <c r="AC8" s="96">
        <f t="shared" si="0"/>
        <v>416.28</v>
      </c>
      <c r="AD8" s="96">
        <f t="shared" si="0"/>
        <v>1458.28</v>
      </c>
      <c r="AE8" s="96">
        <f t="shared" si="0"/>
        <v>845.14</v>
      </c>
      <c r="AF8" s="96">
        <f t="shared" si="0"/>
        <v>310.88</v>
      </c>
      <c r="AG8" s="96">
        <f t="shared" si="0"/>
        <v>108.65</v>
      </c>
      <c r="AH8" s="96">
        <f t="shared" ref="AH8:BM8" si="1">+AH9+AH20</f>
        <v>77.040000000000006</v>
      </c>
      <c r="AI8" s="96">
        <f t="shared" si="1"/>
        <v>88.41</v>
      </c>
      <c r="AJ8" s="96">
        <f t="shared" si="1"/>
        <v>1025.93</v>
      </c>
      <c r="AK8" s="111">
        <f t="shared" si="1"/>
        <v>1192.1500000000001</v>
      </c>
      <c r="AL8" s="95">
        <f t="shared" si="1"/>
        <v>296.82700448630902</v>
      </c>
      <c r="AM8" s="96">
        <f t="shared" si="1"/>
        <v>157.75471625587599</v>
      </c>
      <c r="AN8" s="96">
        <f t="shared" si="1"/>
        <v>142.83717964558099</v>
      </c>
      <c r="AO8" s="96">
        <f t="shared" si="1"/>
        <v>138.42030441443899</v>
      </c>
      <c r="AP8" s="96">
        <f t="shared" si="1"/>
        <v>1169.19761489342</v>
      </c>
      <c r="AQ8" s="96">
        <f t="shared" si="1"/>
        <v>1034.62854583897</v>
      </c>
      <c r="AR8" s="96">
        <f t="shared" si="1"/>
        <v>523.198738920388</v>
      </c>
      <c r="AS8" s="96">
        <f t="shared" si="1"/>
        <v>122.65727815277501</v>
      </c>
      <c r="AT8" s="96">
        <f t="shared" si="1"/>
        <v>92.242789890835894</v>
      </c>
      <c r="AU8" s="96">
        <f t="shared" si="1"/>
        <v>105.517537702232</v>
      </c>
      <c r="AV8" s="96">
        <f t="shared" si="1"/>
        <v>464.434707922428</v>
      </c>
      <c r="AW8" s="111">
        <f t="shared" si="1"/>
        <v>1189.001327509</v>
      </c>
      <c r="AX8" s="95">
        <f t="shared" si="1"/>
        <v>689.21267770385703</v>
      </c>
      <c r="AY8" s="96">
        <f t="shared" si="1"/>
        <v>287.11512354763101</v>
      </c>
      <c r="AZ8" s="96">
        <f t="shared" si="1"/>
        <v>208.85869270619</v>
      </c>
      <c r="BA8" s="96">
        <f t="shared" si="1"/>
        <v>150.34928141958599</v>
      </c>
      <c r="BB8" s="96">
        <f t="shared" si="1"/>
        <v>131.141841975728</v>
      </c>
      <c r="BC8" s="96">
        <f t="shared" si="1"/>
        <v>155.29871061615199</v>
      </c>
      <c r="BD8" s="96">
        <f t="shared" si="1"/>
        <v>119.54</v>
      </c>
      <c r="BE8" s="96">
        <f t="shared" si="1"/>
        <v>273.44</v>
      </c>
      <c r="BF8" s="96">
        <f t="shared" si="1"/>
        <v>100.95549980093</v>
      </c>
      <c r="BG8" s="96">
        <f t="shared" si="1"/>
        <v>319.06108257697099</v>
      </c>
      <c r="BH8" s="96">
        <f t="shared" si="1"/>
        <v>845.111030989558</v>
      </c>
      <c r="BI8" s="111">
        <f t="shared" si="1"/>
        <v>287.05741342361898</v>
      </c>
      <c r="BJ8" s="95">
        <f t="shared" si="1"/>
        <v>256.31</v>
      </c>
      <c r="BK8" s="96">
        <f t="shared" si="1"/>
        <v>90.05</v>
      </c>
      <c r="BL8" s="96">
        <f t="shared" si="1"/>
        <v>87</v>
      </c>
      <c r="BM8" s="96">
        <f t="shared" si="1"/>
        <v>870.82</v>
      </c>
      <c r="BN8" s="96">
        <f t="shared" ref="BN8:BO8" si="2">+BN9+BN20</f>
        <v>1554.4</v>
      </c>
      <c r="BO8" s="96">
        <f t="shared" si="2"/>
        <v>362.18</v>
      </c>
      <c r="BP8" s="96">
        <f t="shared" ref="BP8:BR8" si="3">+BP9+BP20</f>
        <v>186.73</v>
      </c>
      <c r="BQ8" s="96">
        <f t="shared" si="3"/>
        <v>117.97</v>
      </c>
      <c r="BR8" s="96">
        <f t="shared" si="3"/>
        <v>78.540000000000006</v>
      </c>
      <c r="BS8" s="96">
        <f>+BS9+BS20</f>
        <v>73.169999999999987</v>
      </c>
      <c r="BT8" s="164">
        <f t="shared" ref="BT8:BT21" si="4">+IFERROR(BS8/BG8-1,"-")</f>
        <v>-0.77067087151768721</v>
      </c>
      <c r="BU8" s="109"/>
    </row>
    <row r="9" spans="1:75">
      <c r="A9" s="588" t="s">
        <v>49</v>
      </c>
      <c r="B9" s="589">
        <f t="shared" ref="B9:AG9" si="5">+B10+B11+B14+B17</f>
        <v>152.43899505753799</v>
      </c>
      <c r="C9" s="590">
        <f t="shared" si="5"/>
        <v>183.758109137416</v>
      </c>
      <c r="D9" s="590">
        <f t="shared" si="5"/>
        <v>162.14926623356001</v>
      </c>
      <c r="E9" s="590">
        <f t="shared" si="5"/>
        <v>107.645908309037</v>
      </c>
      <c r="F9" s="590">
        <f t="shared" si="5"/>
        <v>107.03482858298401</v>
      </c>
      <c r="G9" s="590">
        <f t="shared" si="5"/>
        <v>132.98774350876599</v>
      </c>
      <c r="H9" s="590">
        <f t="shared" si="5"/>
        <v>129.32426497998799</v>
      </c>
      <c r="I9" s="590">
        <f t="shared" si="5"/>
        <v>118.87018358159</v>
      </c>
      <c r="J9" s="590">
        <f t="shared" si="5"/>
        <v>90.227865446825504</v>
      </c>
      <c r="K9" s="590">
        <f t="shared" si="5"/>
        <v>111.678596504441</v>
      </c>
      <c r="L9" s="590">
        <f t="shared" si="5"/>
        <v>94.258320445187493</v>
      </c>
      <c r="M9" s="591">
        <f t="shared" si="5"/>
        <v>87.903220564628299</v>
      </c>
      <c r="N9" s="589">
        <f t="shared" si="5"/>
        <v>121.005804474248</v>
      </c>
      <c r="O9" s="590">
        <f t="shared" si="5"/>
        <v>161.28076123038099</v>
      </c>
      <c r="P9" s="590">
        <f t="shared" si="5"/>
        <v>80.779666435071903</v>
      </c>
      <c r="Q9" s="590">
        <f t="shared" si="5"/>
        <v>34.933223015446202</v>
      </c>
      <c r="R9" s="590">
        <f t="shared" si="5"/>
        <v>45.275684062846501</v>
      </c>
      <c r="S9" s="590">
        <f t="shared" si="5"/>
        <v>89.944318689237406</v>
      </c>
      <c r="T9" s="590">
        <f t="shared" si="5"/>
        <v>148.51277269137299</v>
      </c>
      <c r="U9" s="590">
        <f t="shared" si="5"/>
        <v>139.27530290854901</v>
      </c>
      <c r="V9" s="590">
        <f t="shared" si="5"/>
        <v>175.368456874369</v>
      </c>
      <c r="W9" s="590">
        <f t="shared" si="5"/>
        <v>175.02456048578901</v>
      </c>
      <c r="X9" s="590">
        <f t="shared" si="5"/>
        <v>117.667533710871</v>
      </c>
      <c r="Y9" s="591">
        <f t="shared" si="5"/>
        <v>130.664442003402</v>
      </c>
      <c r="Z9" s="589">
        <f t="shared" si="5"/>
        <v>131.4</v>
      </c>
      <c r="AA9" s="590">
        <f t="shared" si="5"/>
        <v>211.57</v>
      </c>
      <c r="AB9" s="590">
        <f t="shared" si="5"/>
        <v>156.04</v>
      </c>
      <c r="AC9" s="590">
        <f t="shared" si="5"/>
        <v>109.94</v>
      </c>
      <c r="AD9" s="590">
        <f t="shared" si="5"/>
        <v>133.30000000000001</v>
      </c>
      <c r="AE9" s="590">
        <f t="shared" si="5"/>
        <v>126.15</v>
      </c>
      <c r="AF9" s="590">
        <f t="shared" si="5"/>
        <v>113.4</v>
      </c>
      <c r="AG9" s="590">
        <f t="shared" si="5"/>
        <v>105.96</v>
      </c>
      <c r="AH9" s="590">
        <f t="shared" ref="AH9:BM9" si="6">+AH10+AH11+AH14+AH17</f>
        <v>76.91</v>
      </c>
      <c r="AI9" s="590">
        <f t="shared" si="6"/>
        <v>87.15</v>
      </c>
      <c r="AJ9" s="590">
        <f t="shared" si="6"/>
        <v>108.01</v>
      </c>
      <c r="AK9" s="591">
        <f t="shared" si="6"/>
        <v>110.96</v>
      </c>
      <c r="AL9" s="589">
        <f t="shared" si="6"/>
        <v>185.54807398630899</v>
      </c>
      <c r="AM9" s="590">
        <f t="shared" si="6"/>
        <v>116.162525755876</v>
      </c>
      <c r="AN9" s="590">
        <f t="shared" si="6"/>
        <v>105.769677145581</v>
      </c>
      <c r="AO9" s="590">
        <f t="shared" si="6"/>
        <v>112.306530614439</v>
      </c>
      <c r="AP9" s="590">
        <f t="shared" si="6"/>
        <v>98.114653393421307</v>
      </c>
      <c r="AQ9" s="590">
        <f t="shared" si="6"/>
        <v>106.990954338975</v>
      </c>
      <c r="AR9" s="590">
        <f t="shared" si="6"/>
        <v>85.166899920387905</v>
      </c>
      <c r="AS9" s="590">
        <f t="shared" si="6"/>
        <v>87.361915152774799</v>
      </c>
      <c r="AT9" s="590">
        <f t="shared" si="6"/>
        <v>91.289301390835803</v>
      </c>
      <c r="AU9" s="590">
        <f t="shared" si="6"/>
        <v>104.418958702232</v>
      </c>
      <c r="AV9" s="590">
        <f t="shared" si="6"/>
        <v>152.93613242242799</v>
      </c>
      <c r="AW9" s="591">
        <f t="shared" si="6"/>
        <v>149.99145230900101</v>
      </c>
      <c r="AX9" s="589">
        <f t="shared" si="6"/>
        <v>142.495005703857</v>
      </c>
      <c r="AY9" s="590">
        <f t="shared" si="6"/>
        <v>243.390861547631</v>
      </c>
      <c r="AZ9" s="590">
        <f t="shared" si="6"/>
        <v>208.83040070619001</v>
      </c>
      <c r="BA9" s="590">
        <f t="shared" si="6"/>
        <v>143.90484141958601</v>
      </c>
      <c r="BB9" s="590">
        <f t="shared" si="6"/>
        <v>123.52170197572801</v>
      </c>
      <c r="BC9" s="590">
        <f t="shared" si="6"/>
        <v>113.763760616152</v>
      </c>
      <c r="BD9" s="590">
        <f t="shared" si="6"/>
        <v>119.5</v>
      </c>
      <c r="BE9" s="590">
        <f t="shared" si="6"/>
        <v>90.8</v>
      </c>
      <c r="BF9" s="590">
        <f t="shared" si="6"/>
        <v>100.51913680093</v>
      </c>
      <c r="BG9" s="590">
        <f t="shared" si="6"/>
        <v>84.996792576971302</v>
      </c>
      <c r="BH9" s="590">
        <f t="shared" si="6"/>
        <v>90.402318489557999</v>
      </c>
      <c r="BI9" s="591">
        <f t="shared" si="6"/>
        <v>124.19584632361899</v>
      </c>
      <c r="BJ9" s="589">
        <f t="shared" si="6"/>
        <v>133.33000000000001</v>
      </c>
      <c r="BK9" s="590">
        <f t="shared" si="6"/>
        <v>89.73</v>
      </c>
      <c r="BL9" s="590">
        <f t="shared" si="6"/>
        <v>86.2</v>
      </c>
      <c r="BM9" s="590">
        <f t="shared" si="6"/>
        <v>92.33</v>
      </c>
      <c r="BN9" s="590">
        <f t="shared" ref="BN9:BO9" si="7">+BN10+BN11+BN14+BN17</f>
        <v>99.54</v>
      </c>
      <c r="BO9" s="590">
        <f t="shared" si="7"/>
        <v>120.62</v>
      </c>
      <c r="BP9" s="590">
        <f t="shared" ref="BP9:BR9" si="8">+BP10+BP11+BP14+BP17</f>
        <v>147.53</v>
      </c>
      <c r="BQ9" s="590">
        <f t="shared" si="8"/>
        <v>117.67</v>
      </c>
      <c r="BR9" s="590">
        <f t="shared" si="8"/>
        <v>77.900000000000006</v>
      </c>
      <c r="BS9" s="590">
        <f>+BS10+BS11+BS14+BS17</f>
        <v>70.419999999999987</v>
      </c>
      <c r="BT9" s="592">
        <f t="shared" si="4"/>
        <v>-0.17149814875391778</v>
      </c>
      <c r="BU9" s="109"/>
    </row>
    <row r="10" spans="1:75">
      <c r="A10" s="169" t="s">
        <v>50</v>
      </c>
      <c r="B10" s="132">
        <v>14.55232852</v>
      </c>
      <c r="C10" s="133">
        <v>20.902082360000001</v>
      </c>
      <c r="D10" s="133">
        <v>18.88187142</v>
      </c>
      <c r="E10" s="133">
        <v>10.33952534</v>
      </c>
      <c r="F10" s="133">
        <v>9.5014475800000007</v>
      </c>
      <c r="G10" s="133">
        <v>13.311803680000001</v>
      </c>
      <c r="H10" s="133">
        <v>10.940069019999999</v>
      </c>
      <c r="I10" s="133">
        <v>11.480540233333301</v>
      </c>
      <c r="J10" s="133">
        <v>4.7804431599999999</v>
      </c>
      <c r="K10" s="133">
        <v>11.071939199999999</v>
      </c>
      <c r="L10" s="133">
        <v>11.55318832</v>
      </c>
      <c r="M10" s="273">
        <v>9.4881547400000006</v>
      </c>
      <c r="N10" s="132">
        <v>10.738911209999999</v>
      </c>
      <c r="O10" s="133">
        <v>22.071925980217401</v>
      </c>
      <c r="P10" s="133">
        <v>9.5314170694086204</v>
      </c>
      <c r="Q10" s="133">
        <v>5.0679328235894303</v>
      </c>
      <c r="R10" s="133">
        <v>6.1870605761451598</v>
      </c>
      <c r="S10" s="133">
        <v>9.6300000000000008</v>
      </c>
      <c r="T10" s="133">
        <v>9.9847463619581305</v>
      </c>
      <c r="U10" s="133">
        <v>10.764811310000001</v>
      </c>
      <c r="V10" s="133">
        <v>14.203563880000001</v>
      </c>
      <c r="W10" s="133">
        <v>19.610601330000001</v>
      </c>
      <c r="X10" s="133">
        <v>12.544406675179999</v>
      </c>
      <c r="Y10" s="273">
        <v>16.373054031999999</v>
      </c>
      <c r="Z10" s="132">
        <v>14.23</v>
      </c>
      <c r="AA10" s="133">
        <v>27.49</v>
      </c>
      <c r="AB10" s="133">
        <v>18.93</v>
      </c>
      <c r="AC10" s="133">
        <v>9.32</v>
      </c>
      <c r="AD10" s="133">
        <v>13.56</v>
      </c>
      <c r="AE10" s="133">
        <v>4.71</v>
      </c>
      <c r="AF10" s="133">
        <v>6.36</v>
      </c>
      <c r="AG10" s="133">
        <v>7.4</v>
      </c>
      <c r="AH10" s="133">
        <v>3.74</v>
      </c>
      <c r="AI10" s="133">
        <v>9.32</v>
      </c>
      <c r="AJ10" s="133">
        <v>23.21</v>
      </c>
      <c r="AK10" s="273">
        <v>16.34</v>
      </c>
      <c r="AL10" s="132">
        <v>22.009</v>
      </c>
      <c r="AM10" s="133">
        <v>15.654</v>
      </c>
      <c r="AN10" s="133">
        <v>13.25</v>
      </c>
      <c r="AO10" s="133">
        <v>10.919</v>
      </c>
      <c r="AP10" s="133">
        <v>9.0579999999999998</v>
      </c>
      <c r="AQ10" s="133">
        <v>9.8320000000000007</v>
      </c>
      <c r="AR10" s="133">
        <v>7.181</v>
      </c>
      <c r="AS10" s="133">
        <v>8.5440000000000005</v>
      </c>
      <c r="AT10" s="133">
        <v>8.6039999999999992</v>
      </c>
      <c r="AU10" s="133">
        <v>20.690999999999999</v>
      </c>
      <c r="AV10" s="133">
        <v>19.835999999999999</v>
      </c>
      <c r="AW10" s="273">
        <v>15.305999999999999</v>
      </c>
      <c r="AX10" s="132">
        <v>11.658272520000001</v>
      </c>
      <c r="AY10" s="133">
        <v>25.01927259</v>
      </c>
      <c r="AZ10" s="133">
        <v>19.2638232492308</v>
      </c>
      <c r="BA10" s="133">
        <v>7.8661336100000003</v>
      </c>
      <c r="BB10" s="133">
        <v>4.5338754000000003</v>
      </c>
      <c r="BC10" s="133">
        <v>7.7286178000000003</v>
      </c>
      <c r="BD10" s="133">
        <v>13.63</v>
      </c>
      <c r="BE10" s="497">
        <v>12.42</v>
      </c>
      <c r="BF10" s="133">
        <v>15.973282929585</v>
      </c>
      <c r="BG10" s="133">
        <v>14.15374282</v>
      </c>
      <c r="BH10" s="133">
        <v>15.194340578</v>
      </c>
      <c r="BI10" s="273">
        <v>19.011723807999999</v>
      </c>
      <c r="BJ10" s="132">
        <v>20.309999999999999</v>
      </c>
      <c r="BK10" s="133">
        <v>8.57</v>
      </c>
      <c r="BL10" s="133">
        <v>11.32</v>
      </c>
      <c r="BM10" s="133">
        <v>13.73</v>
      </c>
      <c r="BN10" s="133">
        <v>14.47</v>
      </c>
      <c r="BO10" s="133">
        <v>14.86</v>
      </c>
      <c r="BP10" s="133">
        <v>17.010000000000002</v>
      </c>
      <c r="BQ10" s="133">
        <v>13.8</v>
      </c>
      <c r="BR10" s="133">
        <v>8.34</v>
      </c>
      <c r="BS10" s="133">
        <v>20.6</v>
      </c>
      <c r="BT10" s="429">
        <f t="shared" si="4"/>
        <v>0.45544540846758164</v>
      </c>
      <c r="BU10" s="109"/>
      <c r="BW10" s="595"/>
    </row>
    <row r="11" spans="1:75">
      <c r="A11" s="169" t="s">
        <v>51</v>
      </c>
      <c r="B11" s="132">
        <f t="shared" ref="B11:AG11" si="9">SUM(B12:B13)</f>
        <v>91.515000000000001</v>
      </c>
      <c r="C11" s="133">
        <f t="shared" si="9"/>
        <v>118.73399999999999</v>
      </c>
      <c r="D11" s="133">
        <f t="shared" si="9"/>
        <v>97.105999999999995</v>
      </c>
      <c r="E11" s="133">
        <f t="shared" si="9"/>
        <v>51.91</v>
      </c>
      <c r="F11" s="133">
        <f t="shared" si="9"/>
        <v>50.066194070000002</v>
      </c>
      <c r="G11" s="133">
        <f t="shared" si="9"/>
        <v>73.570999999999998</v>
      </c>
      <c r="H11" s="133">
        <f t="shared" si="9"/>
        <v>75.790999999999997</v>
      </c>
      <c r="I11" s="133">
        <f t="shared" si="9"/>
        <v>62.646862771000002</v>
      </c>
      <c r="J11" s="133">
        <f t="shared" si="9"/>
        <v>48.172629399999998</v>
      </c>
      <c r="K11" s="133">
        <f t="shared" si="9"/>
        <v>54.6</v>
      </c>
      <c r="L11" s="133">
        <f t="shared" si="9"/>
        <v>37.792468044000003</v>
      </c>
      <c r="M11" s="133">
        <f t="shared" si="9"/>
        <v>32.415938291826699</v>
      </c>
      <c r="N11" s="132">
        <f t="shared" si="9"/>
        <v>58.244747029241402</v>
      </c>
      <c r="O11" s="133">
        <f t="shared" si="9"/>
        <v>81.782809576056096</v>
      </c>
      <c r="P11" s="133">
        <f t="shared" si="9"/>
        <v>24.510784290884999</v>
      </c>
      <c r="Q11" s="133">
        <f t="shared" si="9"/>
        <v>10.3109581896677</v>
      </c>
      <c r="R11" s="133">
        <f t="shared" si="9"/>
        <v>12.652100730095601</v>
      </c>
      <c r="S11" s="133">
        <f t="shared" si="9"/>
        <v>47.754318689237401</v>
      </c>
      <c r="T11" s="133">
        <f t="shared" si="9"/>
        <v>96.558435660144994</v>
      </c>
      <c r="U11" s="133">
        <f t="shared" si="9"/>
        <v>81.172320724513895</v>
      </c>
      <c r="V11" s="133">
        <f t="shared" si="9"/>
        <v>113.716070539032</v>
      </c>
      <c r="W11" s="133">
        <f t="shared" si="9"/>
        <v>101.773166535142</v>
      </c>
      <c r="X11" s="133">
        <f t="shared" si="9"/>
        <v>54.160058483314799</v>
      </c>
      <c r="Y11" s="273">
        <f t="shared" si="9"/>
        <v>67.024321902550795</v>
      </c>
      <c r="Z11" s="132">
        <f t="shared" si="9"/>
        <v>62.66</v>
      </c>
      <c r="AA11" s="133">
        <f t="shared" si="9"/>
        <v>130.81</v>
      </c>
      <c r="AB11" s="133">
        <f t="shared" si="9"/>
        <v>85.62</v>
      </c>
      <c r="AC11" s="133">
        <f t="shared" si="9"/>
        <v>58.1</v>
      </c>
      <c r="AD11" s="133">
        <f t="shared" si="9"/>
        <v>74.97</v>
      </c>
      <c r="AE11" s="133">
        <f t="shared" si="9"/>
        <v>81.72</v>
      </c>
      <c r="AF11" s="133">
        <f t="shared" si="9"/>
        <v>64.25</v>
      </c>
      <c r="AG11" s="133">
        <f t="shared" si="9"/>
        <v>60.65</v>
      </c>
      <c r="AH11" s="133">
        <f t="shared" ref="AH11:BM11" si="10">SUM(AH12:AH13)</f>
        <v>33.08</v>
      </c>
      <c r="AI11" s="133">
        <f t="shared" si="10"/>
        <v>35.35</v>
      </c>
      <c r="AJ11" s="133">
        <f t="shared" si="10"/>
        <v>38.950000000000003</v>
      </c>
      <c r="AK11" s="273">
        <f t="shared" si="10"/>
        <v>49.21</v>
      </c>
      <c r="AL11" s="132">
        <f t="shared" si="10"/>
        <v>114.348</v>
      </c>
      <c r="AM11" s="133">
        <f t="shared" si="10"/>
        <v>50.601999999999997</v>
      </c>
      <c r="AN11" s="133">
        <f t="shared" si="10"/>
        <v>44.276000000000003</v>
      </c>
      <c r="AO11" s="133">
        <f t="shared" si="10"/>
        <v>52.036999999999999</v>
      </c>
      <c r="AP11" s="133">
        <f t="shared" si="10"/>
        <v>40.831000000000003</v>
      </c>
      <c r="AQ11" s="133">
        <f t="shared" si="10"/>
        <v>53.136000000000003</v>
      </c>
      <c r="AR11" s="133">
        <f t="shared" si="10"/>
        <v>39.076000000000001</v>
      </c>
      <c r="AS11" s="133">
        <f t="shared" si="10"/>
        <v>36.968000000000004</v>
      </c>
      <c r="AT11" s="133">
        <f t="shared" si="10"/>
        <v>45.999000000000002</v>
      </c>
      <c r="AU11" s="133">
        <f t="shared" si="10"/>
        <v>38.332000000000001</v>
      </c>
      <c r="AV11" s="133">
        <f t="shared" si="10"/>
        <v>85.647000000000006</v>
      </c>
      <c r="AW11" s="273">
        <f t="shared" si="10"/>
        <v>84.956999999999994</v>
      </c>
      <c r="AX11" s="132">
        <f t="shared" si="10"/>
        <v>84.5502332690332</v>
      </c>
      <c r="AY11" s="133">
        <f t="shared" si="10"/>
        <v>168.775530724286</v>
      </c>
      <c r="AZ11" s="133">
        <f t="shared" si="10"/>
        <v>133.33359452443301</v>
      </c>
      <c r="BA11" s="133">
        <f t="shared" si="10"/>
        <v>84.5012144098052</v>
      </c>
      <c r="BB11" s="133">
        <f t="shared" si="10"/>
        <v>79.531747385832603</v>
      </c>
      <c r="BC11" s="133">
        <f t="shared" si="10"/>
        <v>70.602906348282104</v>
      </c>
      <c r="BD11" s="133">
        <f t="shared" si="10"/>
        <v>63.06</v>
      </c>
      <c r="BE11" s="133">
        <f t="shared" si="10"/>
        <v>36.590000000000003</v>
      </c>
      <c r="BF11" s="133">
        <f t="shared" si="10"/>
        <v>42.591892011991398</v>
      </c>
      <c r="BG11" s="133">
        <f t="shared" si="10"/>
        <v>30.248630393983198</v>
      </c>
      <c r="BH11" s="133">
        <f t="shared" si="10"/>
        <v>35.840242061888901</v>
      </c>
      <c r="BI11" s="273">
        <f t="shared" si="10"/>
        <v>59.4955909694864</v>
      </c>
      <c r="BJ11" s="132">
        <f t="shared" si="10"/>
        <v>66.22</v>
      </c>
      <c r="BK11" s="133">
        <f t="shared" si="10"/>
        <v>39.46</v>
      </c>
      <c r="BL11" s="133">
        <f t="shared" si="10"/>
        <v>29.15</v>
      </c>
      <c r="BM11" s="133">
        <f t="shared" si="10"/>
        <v>33.74</v>
      </c>
      <c r="BN11" s="133">
        <f t="shared" ref="BN11:BO11" si="11">SUM(BN12:BN13)</f>
        <v>40.020000000000003</v>
      </c>
      <c r="BO11" s="133">
        <f t="shared" si="11"/>
        <v>63.83</v>
      </c>
      <c r="BP11" s="133">
        <f t="shared" ref="BP11:BS11" si="12">SUM(BP12:BP13)</f>
        <v>85.91</v>
      </c>
      <c r="BQ11" s="133">
        <f t="shared" si="12"/>
        <v>62.48</v>
      </c>
      <c r="BR11" s="133">
        <f t="shared" ref="BR11" si="13">SUM(BR12:BR13)</f>
        <v>35.770000000000003</v>
      </c>
      <c r="BS11" s="133">
        <f t="shared" si="12"/>
        <v>12.84</v>
      </c>
      <c r="BT11" s="429">
        <f t="shared" si="4"/>
        <v>-0.57551797113584269</v>
      </c>
      <c r="BU11" s="109"/>
    </row>
    <row r="12" spans="1:75">
      <c r="A12" s="278" t="s">
        <v>52</v>
      </c>
      <c r="B12" s="132">
        <v>90.584999999999994</v>
      </c>
      <c r="C12" s="133">
        <v>117.84099999999999</v>
      </c>
      <c r="D12" s="133">
        <v>95.912000000000006</v>
      </c>
      <c r="E12" s="133">
        <v>50.734000000000002</v>
      </c>
      <c r="F12" s="133">
        <v>48.816000000000003</v>
      </c>
      <c r="G12" s="133">
        <v>72.590999999999994</v>
      </c>
      <c r="H12" s="133">
        <v>74.686000000000007</v>
      </c>
      <c r="I12" s="133">
        <v>61.420999999999999</v>
      </c>
      <c r="J12" s="133">
        <v>46.86</v>
      </c>
      <c r="K12" s="133">
        <v>53.517000000000003</v>
      </c>
      <c r="L12" s="133">
        <v>36.76</v>
      </c>
      <c r="M12" s="273">
        <v>31.414000000000001</v>
      </c>
      <c r="N12" s="132">
        <v>57.220807678057596</v>
      </c>
      <c r="O12" s="133">
        <v>80.649356079021203</v>
      </c>
      <c r="P12" s="133">
        <v>23.270116745281999</v>
      </c>
      <c r="Q12" s="133">
        <v>9.1719338445064995</v>
      </c>
      <c r="R12" s="133">
        <v>11.2831011513665</v>
      </c>
      <c r="S12" s="133">
        <v>46.34</v>
      </c>
      <c r="T12" s="133">
        <v>94.935426009034501</v>
      </c>
      <c r="U12" s="133">
        <v>79.670052659500001</v>
      </c>
      <c r="V12" s="133">
        <v>112.13044156457801</v>
      </c>
      <c r="W12" s="133">
        <v>100.37</v>
      </c>
      <c r="X12" s="133">
        <v>52.803024033067402</v>
      </c>
      <c r="Y12" s="273">
        <v>65.753522442934695</v>
      </c>
      <c r="Z12" s="132">
        <v>61.16</v>
      </c>
      <c r="AA12" s="133">
        <v>129.12</v>
      </c>
      <c r="AB12" s="133">
        <v>84.45</v>
      </c>
      <c r="AC12" s="133">
        <v>57.01</v>
      </c>
      <c r="AD12" s="133">
        <v>73.95</v>
      </c>
      <c r="AE12" s="133">
        <v>80.77</v>
      </c>
      <c r="AF12" s="133">
        <v>63.34</v>
      </c>
      <c r="AG12" s="133">
        <v>60</v>
      </c>
      <c r="AH12" s="133">
        <v>32.090000000000003</v>
      </c>
      <c r="AI12" s="133">
        <v>34.33</v>
      </c>
      <c r="AJ12" s="133">
        <v>37.950000000000003</v>
      </c>
      <c r="AK12" s="273">
        <v>48.07</v>
      </c>
      <c r="AL12" s="132">
        <v>113.374</v>
      </c>
      <c r="AM12" s="133">
        <v>49.295000000000002</v>
      </c>
      <c r="AN12" s="133">
        <v>42.808999999999997</v>
      </c>
      <c r="AO12" s="133">
        <v>51.116999999999997</v>
      </c>
      <c r="AP12" s="133">
        <v>39.598999999999997</v>
      </c>
      <c r="AQ12" s="133">
        <v>52.106000000000002</v>
      </c>
      <c r="AR12" s="133">
        <v>38.005000000000003</v>
      </c>
      <c r="AS12" s="133">
        <v>35.804000000000002</v>
      </c>
      <c r="AT12" s="133">
        <v>44.881</v>
      </c>
      <c r="AU12" s="133">
        <v>37.405000000000001</v>
      </c>
      <c r="AV12" s="133">
        <v>84.418999999999997</v>
      </c>
      <c r="AW12" s="273">
        <v>83.748000000000005</v>
      </c>
      <c r="AX12" s="132">
        <v>83.771121248033197</v>
      </c>
      <c r="AY12" s="133">
        <v>168.02212926628599</v>
      </c>
      <c r="AZ12" s="133">
        <v>132.20561883393299</v>
      </c>
      <c r="BA12" s="133">
        <v>83.386315620805206</v>
      </c>
      <c r="BB12" s="133">
        <v>78.557791743379198</v>
      </c>
      <c r="BC12" s="133">
        <v>69.726651545282195</v>
      </c>
      <c r="BD12" s="133">
        <v>62.16</v>
      </c>
      <c r="BE12" s="497">
        <v>35.61</v>
      </c>
      <c r="BF12" s="133">
        <v>41.753542147991404</v>
      </c>
      <c r="BG12" s="133">
        <v>29.304613453181201</v>
      </c>
      <c r="BH12" s="133">
        <v>34.900620322388903</v>
      </c>
      <c r="BI12" s="273">
        <v>58.7735039444864</v>
      </c>
      <c r="BJ12" s="132">
        <v>65.23</v>
      </c>
      <c r="BK12" s="133">
        <v>38.36</v>
      </c>
      <c r="BL12" s="133">
        <v>28.13</v>
      </c>
      <c r="BM12" s="133">
        <v>32.64</v>
      </c>
      <c r="BN12" s="133">
        <v>39.090000000000003</v>
      </c>
      <c r="BO12" s="133">
        <v>63.3</v>
      </c>
      <c r="BP12" s="133">
        <v>85.45</v>
      </c>
      <c r="BQ12" s="133">
        <v>61.76</v>
      </c>
      <c r="BR12" s="133">
        <v>34.979999999999997</v>
      </c>
      <c r="BS12" s="625">
        <v>12</v>
      </c>
      <c r="BT12" s="429">
        <f t="shared" si="4"/>
        <v>-0.59050816284705765</v>
      </c>
      <c r="BU12" s="109"/>
    </row>
    <row r="13" spans="1:75">
      <c r="A13" s="278" t="s">
        <v>53</v>
      </c>
      <c r="B13" s="132">
        <v>0.93</v>
      </c>
      <c r="C13" s="133">
        <v>0.89300000000000002</v>
      </c>
      <c r="D13" s="133">
        <v>1.194</v>
      </c>
      <c r="E13" s="133">
        <v>1.1759999999999999</v>
      </c>
      <c r="F13" s="133">
        <v>1.25019407</v>
      </c>
      <c r="G13" s="133">
        <v>0.98</v>
      </c>
      <c r="H13" s="133">
        <v>1.105</v>
      </c>
      <c r="I13" s="133">
        <v>1.2258627710000001</v>
      </c>
      <c r="J13" s="133">
        <v>1.3126294000000001</v>
      </c>
      <c r="K13" s="133">
        <v>1.083</v>
      </c>
      <c r="L13" s="133">
        <v>1.032468044</v>
      </c>
      <c r="M13" s="273">
        <v>1.0019382918266699</v>
      </c>
      <c r="N13" s="132">
        <v>1.0239393511838699</v>
      </c>
      <c r="O13" s="133">
        <v>1.13345349703487</v>
      </c>
      <c r="P13" s="133">
        <v>1.2406675456029199</v>
      </c>
      <c r="Q13" s="133">
        <v>1.1390243451612101</v>
      </c>
      <c r="R13" s="133">
        <v>1.36899957872911</v>
      </c>
      <c r="S13" s="133">
        <v>1.4143186892374</v>
      </c>
      <c r="T13" s="133">
        <v>1.6230096511105301</v>
      </c>
      <c r="U13" s="133">
        <v>1.50226806501388</v>
      </c>
      <c r="V13" s="133">
        <v>1.5856289744535099</v>
      </c>
      <c r="W13" s="133">
        <v>1.40316653514192</v>
      </c>
      <c r="X13" s="133">
        <v>1.3570344502473499</v>
      </c>
      <c r="Y13" s="273">
        <v>1.27079945961614</v>
      </c>
      <c r="Z13" s="132">
        <v>1.5</v>
      </c>
      <c r="AA13" s="133">
        <v>1.69</v>
      </c>
      <c r="AB13" s="133">
        <v>1.17</v>
      </c>
      <c r="AC13" s="133">
        <v>1.0900000000000001</v>
      </c>
      <c r="AD13" s="133">
        <v>1.02</v>
      </c>
      <c r="AE13" s="133">
        <v>0.95</v>
      </c>
      <c r="AF13" s="133">
        <v>0.91</v>
      </c>
      <c r="AG13" s="133">
        <v>0.65</v>
      </c>
      <c r="AH13" s="133">
        <v>0.99</v>
      </c>
      <c r="AI13" s="133">
        <v>1.02</v>
      </c>
      <c r="AJ13" s="133">
        <v>1</v>
      </c>
      <c r="AK13" s="273">
        <v>1.1399999999999999</v>
      </c>
      <c r="AL13" s="132">
        <v>0.97399999999999998</v>
      </c>
      <c r="AM13" s="133">
        <v>1.3069999999999999</v>
      </c>
      <c r="AN13" s="133">
        <v>1.4670000000000001</v>
      </c>
      <c r="AO13" s="133">
        <v>0.92</v>
      </c>
      <c r="AP13" s="133">
        <v>1.232</v>
      </c>
      <c r="AQ13" s="133">
        <v>1.03</v>
      </c>
      <c r="AR13" s="133">
        <v>1.071</v>
      </c>
      <c r="AS13" s="133">
        <v>1.1639999999999999</v>
      </c>
      <c r="AT13" s="133">
        <v>1.1180000000000001</v>
      </c>
      <c r="AU13" s="133">
        <v>0.92700000000000005</v>
      </c>
      <c r="AV13" s="133">
        <v>1.228</v>
      </c>
      <c r="AW13" s="273">
        <v>1.2090000000000001</v>
      </c>
      <c r="AX13" s="132">
        <v>0.77911202099999999</v>
      </c>
      <c r="AY13" s="133">
        <v>0.75340145800000002</v>
      </c>
      <c r="AZ13" s="133">
        <v>1.1279756905</v>
      </c>
      <c r="BA13" s="133">
        <v>1.1148987889999999</v>
      </c>
      <c r="BB13" s="133">
        <v>0.97395564245343602</v>
      </c>
      <c r="BC13" s="133">
        <v>0.87625480300000003</v>
      </c>
      <c r="BD13" s="133">
        <v>0.9</v>
      </c>
      <c r="BE13" s="497">
        <v>0.98</v>
      </c>
      <c r="BF13" s="133">
        <v>0.838349864</v>
      </c>
      <c r="BG13" s="133">
        <v>0.94401694080202603</v>
      </c>
      <c r="BH13" s="133">
        <v>0.93962173950000105</v>
      </c>
      <c r="BI13" s="273">
        <v>0.72208702499999999</v>
      </c>
      <c r="BJ13" s="132">
        <v>0.99</v>
      </c>
      <c r="BK13" s="133">
        <v>1.1000000000000001</v>
      </c>
      <c r="BL13" s="133">
        <v>1.02</v>
      </c>
      <c r="BM13" s="133">
        <v>1.1000000000000001</v>
      </c>
      <c r="BN13" s="133">
        <v>0.93</v>
      </c>
      <c r="BO13" s="133">
        <v>0.53</v>
      </c>
      <c r="BP13" s="133">
        <v>0.46</v>
      </c>
      <c r="BQ13" s="133">
        <v>0.72</v>
      </c>
      <c r="BR13" s="133">
        <v>0.79</v>
      </c>
      <c r="BS13" s="625">
        <v>0.84</v>
      </c>
      <c r="BT13" s="429">
        <f t="shared" si="4"/>
        <v>-0.11018545992792717</v>
      </c>
      <c r="BU13" s="109"/>
    </row>
    <row r="14" spans="1:75">
      <c r="A14" s="169" t="s">
        <v>54</v>
      </c>
      <c r="B14" s="132">
        <f t="shared" ref="B14:AG14" si="14">+B15+B16</f>
        <v>9.3820978999999998</v>
      </c>
      <c r="C14" s="133">
        <f t="shared" si="14"/>
        <v>7.6621104000000004</v>
      </c>
      <c r="D14" s="133">
        <f t="shared" si="14"/>
        <v>6.8451905899999996</v>
      </c>
      <c r="E14" s="133">
        <f t="shared" si="14"/>
        <v>6.3310744200000002</v>
      </c>
      <c r="F14" s="133">
        <f t="shared" si="14"/>
        <v>7.3110460899999996</v>
      </c>
      <c r="G14" s="133">
        <f t="shared" si="14"/>
        <v>6.9610200799999999</v>
      </c>
      <c r="H14" s="133">
        <f t="shared" si="14"/>
        <v>5.4989598700000002</v>
      </c>
      <c r="I14" s="133">
        <f t="shared" si="14"/>
        <v>4.9290495400000003</v>
      </c>
      <c r="J14" s="133">
        <f t="shared" si="14"/>
        <v>5.5123778200000002</v>
      </c>
      <c r="K14" s="133">
        <f t="shared" si="14"/>
        <v>6.5129523999999996</v>
      </c>
      <c r="L14" s="133">
        <f t="shared" si="14"/>
        <v>6.9007054099999996</v>
      </c>
      <c r="M14" s="133">
        <f t="shared" si="14"/>
        <v>5.5405806850000001</v>
      </c>
      <c r="N14" s="132">
        <f t="shared" si="14"/>
        <v>7.28957835934815</v>
      </c>
      <c r="O14" s="133">
        <f t="shared" si="14"/>
        <v>7.4634535263603503</v>
      </c>
      <c r="P14" s="133">
        <f t="shared" si="14"/>
        <v>4.8479958530230798</v>
      </c>
      <c r="Q14" s="133">
        <f t="shared" si="14"/>
        <v>1.1735140158547499</v>
      </c>
      <c r="R14" s="133">
        <f t="shared" si="14"/>
        <v>1.8935772285953201</v>
      </c>
      <c r="S14" s="133">
        <f t="shared" si="14"/>
        <v>3.29</v>
      </c>
      <c r="T14" s="133">
        <f t="shared" si="14"/>
        <v>9.8185226898723403</v>
      </c>
      <c r="U14" s="133">
        <f t="shared" si="14"/>
        <v>9.9988244291852109</v>
      </c>
      <c r="V14" s="133">
        <f t="shared" si="14"/>
        <v>9.5319078155116106</v>
      </c>
      <c r="W14" s="133">
        <f t="shared" si="14"/>
        <v>9.6230391774631396</v>
      </c>
      <c r="X14" s="133">
        <f t="shared" si="14"/>
        <v>9.5161257553508491</v>
      </c>
      <c r="Y14" s="273">
        <f t="shared" si="14"/>
        <v>7.0726736758829203</v>
      </c>
      <c r="Z14" s="132">
        <f t="shared" si="14"/>
        <v>8.19</v>
      </c>
      <c r="AA14" s="133">
        <f t="shared" si="14"/>
        <v>7.74</v>
      </c>
      <c r="AB14" s="133">
        <f t="shared" si="14"/>
        <v>8.82</v>
      </c>
      <c r="AC14" s="133">
        <f t="shared" si="14"/>
        <v>8</v>
      </c>
      <c r="AD14" s="133">
        <f t="shared" si="14"/>
        <v>7.86</v>
      </c>
      <c r="AE14" s="133">
        <f t="shared" si="14"/>
        <v>6.91</v>
      </c>
      <c r="AF14" s="133">
        <f t="shared" si="14"/>
        <v>6.04</v>
      </c>
      <c r="AG14" s="133">
        <f t="shared" si="14"/>
        <v>5.83</v>
      </c>
      <c r="AH14" s="133">
        <f t="shared" ref="AH14:BM14" si="15">+AH15+AH16</f>
        <v>6.71</v>
      </c>
      <c r="AI14" s="133">
        <f t="shared" si="15"/>
        <v>5.35</v>
      </c>
      <c r="AJ14" s="133">
        <f t="shared" si="15"/>
        <v>6.66</v>
      </c>
      <c r="AK14" s="273">
        <f t="shared" si="15"/>
        <v>6.38</v>
      </c>
      <c r="AL14" s="132">
        <f t="shared" si="15"/>
        <v>5.9370000000000003</v>
      </c>
      <c r="AM14" s="133">
        <f t="shared" si="15"/>
        <v>6.782</v>
      </c>
      <c r="AN14" s="133">
        <f t="shared" si="15"/>
        <v>7.5720000000000001</v>
      </c>
      <c r="AO14" s="133">
        <f t="shared" si="15"/>
        <v>5.5110000000000001</v>
      </c>
      <c r="AP14" s="133">
        <f t="shared" si="15"/>
        <v>8.2289999999999992</v>
      </c>
      <c r="AQ14" s="133">
        <f t="shared" si="15"/>
        <v>7.0090000000000003</v>
      </c>
      <c r="AR14" s="133">
        <f t="shared" si="15"/>
        <v>5.6529999999999996</v>
      </c>
      <c r="AS14" s="133">
        <f t="shared" si="15"/>
        <v>7.6280000000000001</v>
      </c>
      <c r="AT14" s="133">
        <f t="shared" si="15"/>
        <v>5.7430000000000003</v>
      </c>
      <c r="AU14" s="133">
        <f t="shared" si="15"/>
        <v>5.359</v>
      </c>
      <c r="AV14" s="133">
        <f t="shared" si="15"/>
        <v>7.4880000000000004</v>
      </c>
      <c r="AW14" s="273">
        <f t="shared" si="15"/>
        <v>6.7930000000000001</v>
      </c>
      <c r="AX14" s="132">
        <f t="shared" si="15"/>
        <v>7.23164756627573</v>
      </c>
      <c r="AY14" s="133">
        <f t="shared" si="15"/>
        <v>7.5592071089429496</v>
      </c>
      <c r="AZ14" s="133">
        <f t="shared" si="15"/>
        <v>6.81130264013201</v>
      </c>
      <c r="BA14" s="133">
        <f t="shared" si="15"/>
        <v>5.4295399482789</v>
      </c>
      <c r="BB14" s="133">
        <f t="shared" si="15"/>
        <v>6.1387402292780502</v>
      </c>
      <c r="BC14" s="133">
        <f t="shared" si="15"/>
        <v>3.9415292846249201</v>
      </c>
      <c r="BD14" s="133">
        <f t="shared" si="15"/>
        <v>4.62</v>
      </c>
      <c r="BE14" s="133">
        <f t="shared" si="15"/>
        <v>3.7</v>
      </c>
      <c r="BF14" s="133">
        <f t="shared" si="15"/>
        <v>4.3750997951264399</v>
      </c>
      <c r="BG14" s="133">
        <f t="shared" si="15"/>
        <v>4.0827798289976904</v>
      </c>
      <c r="BH14" s="133">
        <f t="shared" si="15"/>
        <v>5.1130144392724404</v>
      </c>
      <c r="BI14" s="273">
        <f t="shared" si="15"/>
        <v>3.7373521140565602</v>
      </c>
      <c r="BJ14" s="132">
        <f t="shared" si="15"/>
        <v>2.36</v>
      </c>
      <c r="BK14" s="133">
        <f t="shared" si="15"/>
        <v>3.43</v>
      </c>
      <c r="BL14" s="133">
        <f t="shared" si="15"/>
        <v>3.72</v>
      </c>
      <c r="BM14" s="133">
        <f t="shared" si="15"/>
        <v>4.25</v>
      </c>
      <c r="BN14" s="133">
        <f t="shared" ref="BN14:BO14" si="16">+BN15+BN16</f>
        <v>4.1100000000000003</v>
      </c>
      <c r="BO14" s="133">
        <f t="shared" si="16"/>
        <v>4.22</v>
      </c>
      <c r="BP14" s="133">
        <f t="shared" ref="BP14:BS14" si="17">+BP15+BP16</f>
        <v>3.08</v>
      </c>
      <c r="BQ14" s="133">
        <f>+BQ15+BQ16</f>
        <v>3.23</v>
      </c>
      <c r="BR14" s="133">
        <f t="shared" si="17"/>
        <v>3.17</v>
      </c>
      <c r="BS14" s="133">
        <f t="shared" si="17"/>
        <v>4.57</v>
      </c>
      <c r="BT14" s="429">
        <f t="shared" si="4"/>
        <v>0.11933540171376844</v>
      </c>
      <c r="BU14" s="109"/>
    </row>
    <row r="15" spans="1:75">
      <c r="A15" s="278" t="s">
        <v>52</v>
      </c>
      <c r="B15" s="132">
        <v>9.3010000000000002</v>
      </c>
      <c r="C15" s="133">
        <v>7.4939999999999998</v>
      </c>
      <c r="D15" s="133">
        <v>6.7359999999999998</v>
      </c>
      <c r="E15" s="133">
        <v>6.2489999999999997</v>
      </c>
      <c r="F15" s="133">
        <v>7.173</v>
      </c>
      <c r="G15" s="133">
        <v>6.7610000000000001</v>
      </c>
      <c r="H15" s="133">
        <v>5.2789999999999999</v>
      </c>
      <c r="I15" s="133">
        <v>4.5750000000000002</v>
      </c>
      <c r="J15" s="133">
        <v>5.1879999999999997</v>
      </c>
      <c r="K15" s="133">
        <v>5.9859999999999998</v>
      </c>
      <c r="L15" s="133">
        <v>6.6180000000000003</v>
      </c>
      <c r="M15" s="273">
        <v>5.3070000000000004</v>
      </c>
      <c r="N15" s="132">
        <v>7.0327304893481504</v>
      </c>
      <c r="O15" s="133">
        <v>7.2565381763603503</v>
      </c>
      <c r="P15" s="133">
        <v>4.6006783330230796</v>
      </c>
      <c r="Q15" s="133">
        <v>1.06500365585475</v>
      </c>
      <c r="R15" s="133">
        <v>1.6702764885953201</v>
      </c>
      <c r="S15" s="133">
        <v>2.9</v>
      </c>
      <c r="T15" s="133">
        <v>9.3343133898723405</v>
      </c>
      <c r="U15" s="133">
        <v>9.4376379691852108</v>
      </c>
      <c r="V15" s="133">
        <v>8.9195788455116105</v>
      </c>
      <c r="W15" s="133">
        <v>8.9336845574631401</v>
      </c>
      <c r="X15" s="133">
        <v>9.0854562953508502</v>
      </c>
      <c r="Y15" s="273">
        <v>6.7196522358829203</v>
      </c>
      <c r="Z15" s="132">
        <v>7.95</v>
      </c>
      <c r="AA15" s="133">
        <v>7.69</v>
      </c>
      <c r="AB15" s="133">
        <v>8.5399999999999991</v>
      </c>
      <c r="AC15" s="133">
        <v>7.8</v>
      </c>
      <c r="AD15" s="133">
        <v>7.41</v>
      </c>
      <c r="AE15" s="133">
        <v>6.61</v>
      </c>
      <c r="AF15" s="133">
        <v>5.66</v>
      </c>
      <c r="AG15" s="133">
        <v>5.29</v>
      </c>
      <c r="AH15" s="133">
        <v>6.48</v>
      </c>
      <c r="AI15" s="133">
        <v>5.05</v>
      </c>
      <c r="AJ15" s="133">
        <v>6.42</v>
      </c>
      <c r="AK15" s="273">
        <v>6.28</v>
      </c>
      <c r="AL15" s="132">
        <v>5.5279999999999996</v>
      </c>
      <c r="AM15" s="133">
        <v>6.4370000000000003</v>
      </c>
      <c r="AN15" s="133">
        <v>7.3390000000000004</v>
      </c>
      <c r="AO15" s="133">
        <v>5.202</v>
      </c>
      <c r="AP15" s="133">
        <v>7.8680000000000003</v>
      </c>
      <c r="AQ15" s="133">
        <v>6.5839999999999996</v>
      </c>
      <c r="AR15" s="133">
        <v>5.1230000000000002</v>
      </c>
      <c r="AS15" s="133">
        <v>7.0739999999999998</v>
      </c>
      <c r="AT15" s="133">
        <v>4.835</v>
      </c>
      <c r="AU15" s="133">
        <v>4.7009999999999996</v>
      </c>
      <c r="AV15" s="133">
        <v>6.9870000000000001</v>
      </c>
      <c r="AW15" s="273">
        <v>6.4189999999999996</v>
      </c>
      <c r="AX15" s="132">
        <v>6.78951974127573</v>
      </c>
      <c r="AY15" s="133">
        <v>7.1542379839429504</v>
      </c>
      <c r="AZ15" s="133">
        <v>6.2425371151320102</v>
      </c>
      <c r="BA15" s="133">
        <v>5.0289569772788996</v>
      </c>
      <c r="BB15" s="133">
        <v>5.7152968417780503</v>
      </c>
      <c r="BC15" s="133">
        <v>3.5353322596249201</v>
      </c>
      <c r="BD15" s="133">
        <v>3.51</v>
      </c>
      <c r="BE15" s="497">
        <v>3.14</v>
      </c>
      <c r="BF15" s="133">
        <v>3.8027112251264401</v>
      </c>
      <c r="BG15" s="133">
        <v>3.6351991889976798</v>
      </c>
      <c r="BH15" s="133">
        <v>3.7352919242724298</v>
      </c>
      <c r="BI15" s="273">
        <v>3.3537811990565598</v>
      </c>
      <c r="BJ15" s="132">
        <v>2.25</v>
      </c>
      <c r="BK15" s="133">
        <v>3.27</v>
      </c>
      <c r="BL15" s="133">
        <v>3.56</v>
      </c>
      <c r="BM15" s="133">
        <v>4.09</v>
      </c>
      <c r="BN15" s="133">
        <v>3.88</v>
      </c>
      <c r="BO15" s="133">
        <v>3.95</v>
      </c>
      <c r="BP15" s="133">
        <v>2.58</v>
      </c>
      <c r="BQ15" s="133">
        <v>3.07</v>
      </c>
      <c r="BR15" s="133">
        <v>3.01</v>
      </c>
      <c r="BS15" s="625">
        <v>4.3600000000000003</v>
      </c>
      <c r="BT15" s="429">
        <f t="shared" si="4"/>
        <v>0.19938407039592443</v>
      </c>
      <c r="BU15" s="109"/>
    </row>
    <row r="16" spans="1:75">
      <c r="A16" s="278" t="s">
        <v>53</v>
      </c>
      <c r="B16" s="132">
        <v>8.1097900000000001E-2</v>
      </c>
      <c r="C16" s="133">
        <v>0.16811039999999999</v>
      </c>
      <c r="D16" s="133">
        <v>0.10919059</v>
      </c>
      <c r="E16" s="133">
        <v>8.2074419999999995E-2</v>
      </c>
      <c r="F16" s="133">
        <v>0.13804609000000001</v>
      </c>
      <c r="G16" s="133">
        <v>0.20002007999999999</v>
      </c>
      <c r="H16" s="133">
        <v>0.21995987</v>
      </c>
      <c r="I16" s="133">
        <v>0.35404954</v>
      </c>
      <c r="J16" s="133">
        <v>0.32437781999999998</v>
      </c>
      <c r="K16" s="133">
        <v>0.52695239999999999</v>
      </c>
      <c r="L16" s="133">
        <v>0.28270540999999999</v>
      </c>
      <c r="M16" s="273">
        <v>0.23358068500000001</v>
      </c>
      <c r="N16" s="132">
        <v>0.25684786999999998</v>
      </c>
      <c r="O16" s="133">
        <v>0.20691535</v>
      </c>
      <c r="P16" s="133">
        <v>0.24731752000000001</v>
      </c>
      <c r="Q16" s="133">
        <v>0.10851036</v>
      </c>
      <c r="R16" s="133">
        <v>0.22330074</v>
      </c>
      <c r="S16" s="133">
        <v>0.39</v>
      </c>
      <c r="T16" s="133">
        <v>0.48420930000000001</v>
      </c>
      <c r="U16" s="133">
        <v>0.56118646000000005</v>
      </c>
      <c r="V16" s="133">
        <v>0.61232896999999997</v>
      </c>
      <c r="W16" s="133">
        <v>0.68935462000000003</v>
      </c>
      <c r="X16" s="133">
        <v>0.43066946</v>
      </c>
      <c r="Y16" s="273">
        <v>0.35302144000000002</v>
      </c>
      <c r="Z16" s="132">
        <v>0.24</v>
      </c>
      <c r="AA16" s="133">
        <v>0.05</v>
      </c>
      <c r="AB16" s="133">
        <v>0.28000000000000003</v>
      </c>
      <c r="AC16" s="133">
        <v>0.2</v>
      </c>
      <c r="AD16" s="133">
        <v>0.45</v>
      </c>
      <c r="AE16" s="133">
        <v>0.3</v>
      </c>
      <c r="AF16" s="133">
        <v>0.38</v>
      </c>
      <c r="AG16" s="133">
        <v>0.54</v>
      </c>
      <c r="AH16" s="133">
        <v>0.23</v>
      </c>
      <c r="AI16" s="133">
        <v>0.3</v>
      </c>
      <c r="AJ16" s="133">
        <v>0.24</v>
      </c>
      <c r="AK16" s="273">
        <v>0.1</v>
      </c>
      <c r="AL16" s="132">
        <v>0.40899999999999997</v>
      </c>
      <c r="AM16" s="133">
        <v>0.34499999999999997</v>
      </c>
      <c r="AN16" s="133">
        <v>0.23300000000000001</v>
      </c>
      <c r="AO16" s="133">
        <v>0.309</v>
      </c>
      <c r="AP16" s="133">
        <v>0.36099999999999999</v>
      </c>
      <c r="AQ16" s="133">
        <v>0.42499999999999999</v>
      </c>
      <c r="AR16" s="133">
        <v>0.53</v>
      </c>
      <c r="AS16" s="133">
        <v>0.55400000000000005</v>
      </c>
      <c r="AT16" s="133">
        <v>0.90800000000000003</v>
      </c>
      <c r="AU16" s="133">
        <v>0.65800000000000003</v>
      </c>
      <c r="AV16" s="133">
        <v>0.501</v>
      </c>
      <c r="AW16" s="273">
        <v>0.374</v>
      </c>
      <c r="AX16" s="132">
        <v>0.44212782499999997</v>
      </c>
      <c r="AY16" s="133">
        <v>0.40496912499999999</v>
      </c>
      <c r="AZ16" s="133">
        <v>0.56876552499999999</v>
      </c>
      <c r="BA16" s="133">
        <v>0.40058297100000001</v>
      </c>
      <c r="BB16" s="133">
        <v>0.42344338749999999</v>
      </c>
      <c r="BC16" s="133">
        <v>0.40619702499999999</v>
      </c>
      <c r="BD16" s="133">
        <v>1.1100000000000001</v>
      </c>
      <c r="BE16" s="497">
        <v>0.56000000000000005</v>
      </c>
      <c r="BF16" s="133">
        <v>0.57238856999999999</v>
      </c>
      <c r="BG16" s="133">
        <v>0.44758063999999997</v>
      </c>
      <c r="BH16" s="133">
        <v>1.3777225150000001</v>
      </c>
      <c r="BI16" s="273">
        <v>0.38357091500000001</v>
      </c>
      <c r="BJ16" s="132">
        <v>0.11</v>
      </c>
      <c r="BK16" s="133">
        <v>0.16</v>
      </c>
      <c r="BL16" s="133">
        <v>0.16</v>
      </c>
      <c r="BM16" s="133">
        <v>0.16</v>
      </c>
      <c r="BN16" s="133">
        <v>0.23</v>
      </c>
      <c r="BO16" s="133">
        <v>0.27</v>
      </c>
      <c r="BP16" s="133">
        <v>0.5</v>
      </c>
      <c r="BQ16" s="133">
        <v>0.16</v>
      </c>
      <c r="BR16" s="133">
        <v>0.16</v>
      </c>
      <c r="BS16" s="625">
        <v>0.21</v>
      </c>
      <c r="BT16" s="429">
        <f t="shared" si="4"/>
        <v>-0.53081080540034087</v>
      </c>
      <c r="BU16" s="109"/>
    </row>
    <row r="17" spans="1:74">
      <c r="A17" s="169" t="s">
        <v>55</v>
      </c>
      <c r="B17" s="132">
        <f t="shared" ref="B17:AG17" si="18">+B18+B19</f>
        <v>36.989568637538298</v>
      </c>
      <c r="C17" s="133">
        <f t="shared" si="18"/>
        <v>36.459916377416</v>
      </c>
      <c r="D17" s="133">
        <f t="shared" si="18"/>
        <v>39.316204223559801</v>
      </c>
      <c r="E17" s="133">
        <f t="shared" si="18"/>
        <v>39.0653085490367</v>
      </c>
      <c r="F17" s="133">
        <f t="shared" si="18"/>
        <v>40.156140842983703</v>
      </c>
      <c r="G17" s="133">
        <f t="shared" si="18"/>
        <v>39.143919748766102</v>
      </c>
      <c r="H17" s="133">
        <f t="shared" si="18"/>
        <v>37.094236089987902</v>
      </c>
      <c r="I17" s="133">
        <f t="shared" si="18"/>
        <v>39.813731037257</v>
      </c>
      <c r="J17" s="133">
        <f t="shared" si="18"/>
        <v>31.7624150668256</v>
      </c>
      <c r="K17" s="133">
        <f t="shared" si="18"/>
        <v>39.493704904440698</v>
      </c>
      <c r="L17" s="133">
        <f t="shared" si="18"/>
        <v>38.0119586711875</v>
      </c>
      <c r="M17" s="133">
        <f t="shared" si="18"/>
        <v>40.4585468478016</v>
      </c>
      <c r="N17" s="132">
        <f t="shared" si="18"/>
        <v>44.732567875658098</v>
      </c>
      <c r="O17" s="133">
        <f t="shared" si="18"/>
        <v>49.962572147746897</v>
      </c>
      <c r="P17" s="133">
        <f t="shared" si="18"/>
        <v>41.889469221755199</v>
      </c>
      <c r="Q17" s="133">
        <f t="shared" si="18"/>
        <v>18.3808179863343</v>
      </c>
      <c r="R17" s="133">
        <f t="shared" si="18"/>
        <v>24.542945528010399</v>
      </c>
      <c r="S17" s="133">
        <f t="shared" si="18"/>
        <v>29.27</v>
      </c>
      <c r="T17" s="133">
        <f t="shared" si="18"/>
        <v>32.151067979397702</v>
      </c>
      <c r="U17" s="133">
        <f t="shared" si="18"/>
        <v>37.339346444850101</v>
      </c>
      <c r="V17" s="133">
        <f t="shared" si="18"/>
        <v>37.916914639825499</v>
      </c>
      <c r="W17" s="133">
        <f t="shared" si="18"/>
        <v>44.017753443184397</v>
      </c>
      <c r="X17" s="133">
        <f t="shared" si="18"/>
        <v>41.446942797025898</v>
      </c>
      <c r="Y17" s="273">
        <f t="shared" si="18"/>
        <v>40.194392392968503</v>
      </c>
      <c r="Z17" s="132">
        <f t="shared" si="18"/>
        <v>46.32</v>
      </c>
      <c r="AA17" s="133">
        <f t="shared" si="18"/>
        <v>45.53</v>
      </c>
      <c r="AB17" s="133">
        <f t="shared" si="18"/>
        <v>42.67</v>
      </c>
      <c r="AC17" s="133">
        <f t="shared" si="18"/>
        <v>34.520000000000003</v>
      </c>
      <c r="AD17" s="133">
        <f t="shared" si="18"/>
        <v>36.909999999999997</v>
      </c>
      <c r="AE17" s="133">
        <f t="shared" si="18"/>
        <v>32.81</v>
      </c>
      <c r="AF17" s="133">
        <f t="shared" si="18"/>
        <v>36.75</v>
      </c>
      <c r="AG17" s="133">
        <f t="shared" si="18"/>
        <v>32.08</v>
      </c>
      <c r="AH17" s="133">
        <f t="shared" ref="AH17:BM17" si="19">+AH18+AH19</f>
        <v>33.380000000000003</v>
      </c>
      <c r="AI17" s="133">
        <f t="shared" si="19"/>
        <v>37.130000000000003</v>
      </c>
      <c r="AJ17" s="133">
        <f t="shared" si="19"/>
        <v>39.19</v>
      </c>
      <c r="AK17" s="273">
        <f t="shared" si="19"/>
        <v>39.03</v>
      </c>
      <c r="AL17" s="132">
        <f t="shared" si="19"/>
        <v>43.254073986308804</v>
      </c>
      <c r="AM17" s="133">
        <f t="shared" si="19"/>
        <v>43.124525755875503</v>
      </c>
      <c r="AN17" s="133">
        <f t="shared" si="19"/>
        <v>40.671677145580801</v>
      </c>
      <c r="AO17" s="133">
        <f t="shared" si="19"/>
        <v>43.839530614439198</v>
      </c>
      <c r="AP17" s="133">
        <f t="shared" si="19"/>
        <v>39.996653393421298</v>
      </c>
      <c r="AQ17" s="133">
        <f t="shared" si="19"/>
        <v>37.013954338974699</v>
      </c>
      <c r="AR17" s="133">
        <f t="shared" si="19"/>
        <v>33.256899920387902</v>
      </c>
      <c r="AS17" s="133">
        <f t="shared" si="19"/>
        <v>34.221915152774798</v>
      </c>
      <c r="AT17" s="133">
        <f t="shared" si="19"/>
        <v>30.943301390835799</v>
      </c>
      <c r="AU17" s="133">
        <f t="shared" si="19"/>
        <v>40.0369587022319</v>
      </c>
      <c r="AV17" s="133">
        <f t="shared" si="19"/>
        <v>39.965132422427999</v>
      </c>
      <c r="AW17" s="273">
        <f t="shared" si="19"/>
        <v>42.9354523090011</v>
      </c>
      <c r="AX17" s="132">
        <f t="shared" si="19"/>
        <v>39.054852348548103</v>
      </c>
      <c r="AY17" s="133">
        <f t="shared" si="19"/>
        <v>42.036851124401998</v>
      </c>
      <c r="AZ17" s="133">
        <f t="shared" si="19"/>
        <v>49.421680292393702</v>
      </c>
      <c r="BA17" s="133">
        <f t="shared" si="19"/>
        <v>46.107953451501402</v>
      </c>
      <c r="BB17" s="133">
        <f t="shared" si="19"/>
        <v>33.317338960617398</v>
      </c>
      <c r="BC17" s="133">
        <f t="shared" si="19"/>
        <v>31.490707183244801</v>
      </c>
      <c r="BD17" s="133">
        <f t="shared" si="19"/>
        <v>38.19</v>
      </c>
      <c r="BE17" s="133">
        <f t="shared" si="19"/>
        <v>38.090000000000003</v>
      </c>
      <c r="BF17" s="133">
        <f t="shared" si="19"/>
        <v>37.578862064227103</v>
      </c>
      <c r="BG17" s="133">
        <f t="shared" si="19"/>
        <v>36.511639533990397</v>
      </c>
      <c r="BH17" s="133">
        <f t="shared" si="19"/>
        <v>34.254721410396598</v>
      </c>
      <c r="BI17" s="273">
        <f t="shared" si="19"/>
        <v>41.951179432075897</v>
      </c>
      <c r="BJ17" s="132">
        <f t="shared" si="19"/>
        <v>44.44</v>
      </c>
      <c r="BK17" s="133">
        <f t="shared" si="19"/>
        <v>38.270000000000003</v>
      </c>
      <c r="BL17" s="133">
        <f t="shared" si="19"/>
        <v>42.01</v>
      </c>
      <c r="BM17" s="133">
        <f t="shared" si="19"/>
        <v>40.61</v>
      </c>
      <c r="BN17" s="133">
        <f t="shared" ref="BN17:BO17" si="20">+BN18+BN19</f>
        <v>40.94</v>
      </c>
      <c r="BO17" s="133">
        <f t="shared" si="20"/>
        <v>37.71</v>
      </c>
      <c r="BP17" s="133">
        <f t="shared" ref="BP17:BS17" si="21">+BP18+BP19</f>
        <v>41.53</v>
      </c>
      <c r="BQ17" s="133">
        <f t="shared" si="21"/>
        <v>38.159999999999997</v>
      </c>
      <c r="BR17" s="133">
        <f t="shared" si="21"/>
        <v>30.62</v>
      </c>
      <c r="BS17" s="133">
        <f t="shared" si="21"/>
        <v>32.409999999999997</v>
      </c>
      <c r="BT17" s="429">
        <f t="shared" si="4"/>
        <v>-0.11233786229106457</v>
      </c>
      <c r="BU17" s="109"/>
    </row>
    <row r="18" spans="1:74">
      <c r="A18" s="278" t="s">
        <v>52</v>
      </c>
      <c r="B18" s="132">
        <v>31.895</v>
      </c>
      <c r="C18" s="133">
        <v>32.399000000000001</v>
      </c>
      <c r="D18" s="133">
        <v>34.518000000000001</v>
      </c>
      <c r="E18" s="133">
        <v>33.104999999999997</v>
      </c>
      <c r="F18" s="133">
        <v>35.219000000000001</v>
      </c>
      <c r="G18" s="133">
        <v>33.465000000000003</v>
      </c>
      <c r="H18" s="133">
        <v>33.064</v>
      </c>
      <c r="I18" s="133">
        <v>35.49</v>
      </c>
      <c r="J18" s="133">
        <v>27.297000000000001</v>
      </c>
      <c r="K18" s="133">
        <v>33.655000000000001</v>
      </c>
      <c r="L18" s="133">
        <v>32.460999999999999</v>
      </c>
      <c r="M18" s="273">
        <v>35.426000000000002</v>
      </c>
      <c r="N18" s="132">
        <v>40.3210241114122</v>
      </c>
      <c r="O18" s="133">
        <v>45.140214940714799</v>
      </c>
      <c r="P18" s="133">
        <v>36.765661714084104</v>
      </c>
      <c r="Q18" s="133">
        <v>13.361914829309701</v>
      </c>
      <c r="R18" s="133">
        <v>19.895938045585499</v>
      </c>
      <c r="S18" s="133">
        <v>22.48</v>
      </c>
      <c r="T18" s="133">
        <v>27.139104944418499</v>
      </c>
      <c r="U18" s="133">
        <v>31.863721385474602</v>
      </c>
      <c r="V18" s="133">
        <v>33.581657450067098</v>
      </c>
      <c r="W18" s="133">
        <v>39.503632469106897</v>
      </c>
      <c r="X18" s="133">
        <v>38.004869805030999</v>
      </c>
      <c r="Y18" s="273">
        <v>37.11762125165</v>
      </c>
      <c r="Z18" s="132">
        <v>41.36</v>
      </c>
      <c r="AA18" s="133">
        <v>40.32</v>
      </c>
      <c r="AB18" s="133">
        <v>37.94</v>
      </c>
      <c r="AC18" s="133">
        <v>31.39</v>
      </c>
      <c r="AD18" s="133">
        <v>31.75</v>
      </c>
      <c r="AE18" s="133">
        <v>26.5</v>
      </c>
      <c r="AF18" s="133">
        <v>31.1</v>
      </c>
      <c r="AG18" s="133">
        <v>27.54</v>
      </c>
      <c r="AH18" s="133">
        <v>28.54</v>
      </c>
      <c r="AI18" s="133">
        <v>31.73</v>
      </c>
      <c r="AJ18" s="133">
        <v>32.9</v>
      </c>
      <c r="AK18" s="273">
        <v>34.07</v>
      </c>
      <c r="AL18" s="132">
        <v>36.254078668426402</v>
      </c>
      <c r="AM18" s="133">
        <v>36.218955845798803</v>
      </c>
      <c r="AN18" s="133">
        <v>34.656015135539597</v>
      </c>
      <c r="AO18" s="133">
        <v>35.920479795939201</v>
      </c>
      <c r="AP18" s="133">
        <v>34.056375008421298</v>
      </c>
      <c r="AQ18" s="133">
        <v>31.296064457974701</v>
      </c>
      <c r="AR18" s="133">
        <v>26.697601284706099</v>
      </c>
      <c r="AS18" s="133">
        <v>28.238412838382299</v>
      </c>
      <c r="AT18" s="133">
        <v>23.865446453002502</v>
      </c>
      <c r="AU18" s="133">
        <v>33.837496090898597</v>
      </c>
      <c r="AV18" s="133">
        <v>33.7864083940947</v>
      </c>
      <c r="AW18" s="273">
        <v>36.001270620667803</v>
      </c>
      <c r="AX18" s="132">
        <v>36.003490048211098</v>
      </c>
      <c r="AY18" s="133">
        <v>37.4250080727317</v>
      </c>
      <c r="AZ18" s="133">
        <v>42.913205821556701</v>
      </c>
      <c r="BA18" s="133">
        <v>38.888439054707298</v>
      </c>
      <c r="BB18" s="133">
        <v>28.8833160517529</v>
      </c>
      <c r="BC18" s="133">
        <v>26.5262230391935</v>
      </c>
      <c r="BD18" s="133">
        <v>33.71</v>
      </c>
      <c r="BE18" s="497">
        <v>34.46</v>
      </c>
      <c r="BF18" s="133">
        <v>33.643252878556801</v>
      </c>
      <c r="BG18" s="133">
        <v>31.757404057788801</v>
      </c>
      <c r="BH18" s="133">
        <v>30.925999584964501</v>
      </c>
      <c r="BI18" s="273">
        <v>38.776443904072202</v>
      </c>
      <c r="BJ18" s="132">
        <v>39.17</v>
      </c>
      <c r="BK18" s="133">
        <v>33.020000000000003</v>
      </c>
      <c r="BL18" s="133">
        <v>36.979999999999997</v>
      </c>
      <c r="BM18" s="133">
        <v>35.78</v>
      </c>
      <c r="BN18" s="133">
        <v>37.61</v>
      </c>
      <c r="BO18" s="133">
        <v>33.32</v>
      </c>
      <c r="BP18" s="133">
        <v>37.520000000000003</v>
      </c>
      <c r="BQ18" s="133">
        <v>36.049999999999997</v>
      </c>
      <c r="BR18" s="133">
        <v>28.45</v>
      </c>
      <c r="BS18" s="625">
        <v>29.63</v>
      </c>
      <c r="BT18" s="429">
        <f t="shared" si="4"/>
        <v>-6.6989230414349232E-2</v>
      </c>
      <c r="BU18" s="109"/>
    </row>
    <row r="19" spans="1:74">
      <c r="A19" s="278" t="s">
        <v>53</v>
      </c>
      <c r="B19" s="132">
        <v>5.0945686375383197</v>
      </c>
      <c r="C19" s="133">
        <v>4.0609163774159702</v>
      </c>
      <c r="D19" s="133">
        <v>4.7982042235598001</v>
      </c>
      <c r="E19" s="133">
        <v>5.9603085490367098</v>
      </c>
      <c r="F19" s="133">
        <v>4.9371408429836903</v>
      </c>
      <c r="G19" s="133">
        <v>5.6789197487660701</v>
      </c>
      <c r="H19" s="133">
        <v>4.0302360899878904</v>
      </c>
      <c r="I19" s="133">
        <v>4.3237310372569899</v>
      </c>
      <c r="J19" s="133">
        <v>4.4654150668255603</v>
      </c>
      <c r="K19" s="133">
        <v>5.8387049044407302</v>
      </c>
      <c r="L19" s="133">
        <v>5.5509586711875203</v>
      </c>
      <c r="M19" s="273">
        <v>5.0325468478016404</v>
      </c>
      <c r="N19" s="132">
        <v>4.4115437642459101</v>
      </c>
      <c r="O19" s="133">
        <v>4.8223572070320602</v>
      </c>
      <c r="P19" s="133">
        <v>5.1238075076711196</v>
      </c>
      <c r="Q19" s="133">
        <v>5.0189031570246199</v>
      </c>
      <c r="R19" s="133">
        <v>4.6470074824248604</v>
      </c>
      <c r="S19" s="133">
        <v>6.79</v>
      </c>
      <c r="T19" s="133">
        <v>5.01196303497915</v>
      </c>
      <c r="U19" s="133">
        <v>5.4756250593755098</v>
      </c>
      <c r="V19" s="133">
        <v>4.3352571897584102</v>
      </c>
      <c r="W19" s="133">
        <v>4.5141209740775103</v>
      </c>
      <c r="X19" s="133">
        <v>3.4420729919948099</v>
      </c>
      <c r="Y19" s="273">
        <v>3.0767711413184902</v>
      </c>
      <c r="Z19" s="132">
        <v>4.96</v>
      </c>
      <c r="AA19" s="133">
        <v>5.21</v>
      </c>
      <c r="AB19" s="133">
        <v>4.7300000000000004</v>
      </c>
      <c r="AC19" s="133">
        <v>3.13</v>
      </c>
      <c r="AD19" s="133">
        <v>5.16</v>
      </c>
      <c r="AE19" s="133">
        <v>6.31</v>
      </c>
      <c r="AF19" s="133">
        <v>5.65</v>
      </c>
      <c r="AG19" s="133">
        <v>4.54</v>
      </c>
      <c r="AH19" s="133">
        <v>4.84</v>
      </c>
      <c r="AI19" s="133">
        <v>5.4</v>
      </c>
      <c r="AJ19" s="133">
        <v>6.29</v>
      </c>
      <c r="AK19" s="273">
        <v>4.96</v>
      </c>
      <c r="AL19" s="132">
        <v>6.9999953178823304</v>
      </c>
      <c r="AM19" s="133">
        <v>6.9055699100767498</v>
      </c>
      <c r="AN19" s="133">
        <v>6.0156620100411402</v>
      </c>
      <c r="AO19" s="133">
        <v>7.9190508185000601</v>
      </c>
      <c r="AP19" s="133">
        <v>5.9402783850000596</v>
      </c>
      <c r="AQ19" s="133">
        <v>5.7178898809999996</v>
      </c>
      <c r="AR19" s="133">
        <v>6.5592986356818299</v>
      </c>
      <c r="AS19" s="133">
        <v>5.9835023143925703</v>
      </c>
      <c r="AT19" s="133">
        <v>7.0778549378333198</v>
      </c>
      <c r="AU19" s="133">
        <v>6.1994626113333302</v>
      </c>
      <c r="AV19" s="133">
        <v>6.1787240283333302</v>
      </c>
      <c r="AW19" s="273">
        <v>6.9341816883332603</v>
      </c>
      <c r="AX19" s="132">
        <v>3.0513623003370101</v>
      </c>
      <c r="AY19" s="133">
        <v>4.6118430516703501</v>
      </c>
      <c r="AZ19" s="133">
        <v>6.5084744708370099</v>
      </c>
      <c r="BA19" s="133">
        <v>7.2195143967941497</v>
      </c>
      <c r="BB19" s="133">
        <v>4.43402290886453</v>
      </c>
      <c r="BC19" s="133">
        <v>4.9644841440513003</v>
      </c>
      <c r="BD19" s="133">
        <v>4.4800000000000004</v>
      </c>
      <c r="BE19" s="497">
        <v>3.63</v>
      </c>
      <c r="BF19" s="133">
        <v>3.9356091856703399</v>
      </c>
      <c r="BG19" s="133">
        <v>4.7542354762016501</v>
      </c>
      <c r="BH19" s="133">
        <v>3.32872182543217</v>
      </c>
      <c r="BI19" s="273">
        <v>3.1747355280037901</v>
      </c>
      <c r="BJ19" s="132">
        <v>5.27</v>
      </c>
      <c r="BK19" s="133">
        <v>5.25</v>
      </c>
      <c r="BL19" s="133">
        <v>5.03</v>
      </c>
      <c r="BM19" s="133">
        <v>4.83</v>
      </c>
      <c r="BN19" s="133">
        <v>3.33</v>
      </c>
      <c r="BO19" s="133">
        <v>4.3899999999999997</v>
      </c>
      <c r="BP19" s="133">
        <v>4.01</v>
      </c>
      <c r="BQ19" s="133">
        <v>2.11</v>
      </c>
      <c r="BR19" s="133">
        <v>2.17</v>
      </c>
      <c r="BS19" s="625">
        <v>2.78</v>
      </c>
      <c r="BT19" s="429">
        <f t="shared" si="4"/>
        <v>-0.41525824416651458</v>
      </c>
      <c r="BU19" s="109"/>
    </row>
    <row r="20" spans="1:74">
      <c r="A20" s="588" t="s">
        <v>56</v>
      </c>
      <c r="B20" s="589">
        <f t="shared" ref="B20:AG20" si="22">SUM(B21:B22)</f>
        <v>302.44610599999999</v>
      </c>
      <c r="C20" s="590">
        <f t="shared" si="22"/>
        <v>33.283670000000001</v>
      </c>
      <c r="D20" s="590">
        <f t="shared" si="22"/>
        <v>0.43232100000000001</v>
      </c>
      <c r="E20" s="590">
        <f t="shared" si="22"/>
        <v>111.496972</v>
      </c>
      <c r="F20" s="590">
        <f t="shared" si="22"/>
        <v>1049.2684383999999</v>
      </c>
      <c r="G20" s="590">
        <f t="shared" si="22"/>
        <v>679.15324999999996</v>
      </c>
      <c r="H20" s="590">
        <f t="shared" si="22"/>
        <v>200.05264099999999</v>
      </c>
      <c r="I20" s="590">
        <f t="shared" si="22"/>
        <v>3.5075210000000001</v>
      </c>
      <c r="J20" s="590">
        <f t="shared" si="22"/>
        <v>6.9975999999999997E-2</v>
      </c>
      <c r="K20" s="590">
        <f t="shared" si="22"/>
        <v>2.1084520000000002</v>
      </c>
      <c r="L20" s="590">
        <f t="shared" si="22"/>
        <v>702.60790950000001</v>
      </c>
      <c r="M20" s="591">
        <f t="shared" si="22"/>
        <v>297.65976799999999</v>
      </c>
      <c r="N20" s="589">
        <f t="shared" si="22"/>
        <v>5.2205000000000004</v>
      </c>
      <c r="O20" s="590">
        <f t="shared" si="22"/>
        <v>2.443E-2</v>
      </c>
      <c r="P20" s="590">
        <f t="shared" si="22"/>
        <v>2.3609999999999998E-3</v>
      </c>
      <c r="Q20" s="590">
        <f t="shared" si="22"/>
        <v>0.26849899999999999</v>
      </c>
      <c r="R20" s="590">
        <f t="shared" si="22"/>
        <v>553.14317400000004</v>
      </c>
      <c r="S20" s="590">
        <f t="shared" si="22"/>
        <v>1330.85</v>
      </c>
      <c r="T20" s="590">
        <f t="shared" si="22"/>
        <v>489.05532849999997</v>
      </c>
      <c r="U20" s="590">
        <f t="shared" si="22"/>
        <v>0.2752</v>
      </c>
      <c r="V20" s="590">
        <f t="shared" si="22"/>
        <v>0.50509349999999997</v>
      </c>
      <c r="W20" s="590">
        <f t="shared" si="22"/>
        <v>1.0160705000000001</v>
      </c>
      <c r="X20" s="590">
        <f t="shared" si="22"/>
        <v>713.95598700000005</v>
      </c>
      <c r="Y20" s="591">
        <f t="shared" si="22"/>
        <v>1226.4393434999999</v>
      </c>
      <c r="Z20" s="589">
        <f t="shared" si="22"/>
        <v>515.54</v>
      </c>
      <c r="AA20" s="590">
        <f t="shared" si="22"/>
        <v>35.590000000000003</v>
      </c>
      <c r="AB20" s="590">
        <f t="shared" si="22"/>
        <v>68.08</v>
      </c>
      <c r="AC20" s="590">
        <f t="shared" si="22"/>
        <v>306.33999999999997</v>
      </c>
      <c r="AD20" s="590">
        <f t="shared" si="22"/>
        <v>1324.98</v>
      </c>
      <c r="AE20" s="590">
        <f t="shared" si="22"/>
        <v>718.99</v>
      </c>
      <c r="AF20" s="590">
        <f t="shared" si="22"/>
        <v>197.48</v>
      </c>
      <c r="AG20" s="590">
        <f t="shared" si="22"/>
        <v>2.69</v>
      </c>
      <c r="AH20" s="590">
        <f t="shared" ref="AH20:BM20" si="23">SUM(AH21:AH22)</f>
        <v>0.13</v>
      </c>
      <c r="AI20" s="590">
        <f t="shared" si="23"/>
        <v>1.26</v>
      </c>
      <c r="AJ20" s="590">
        <f t="shared" si="23"/>
        <v>917.92</v>
      </c>
      <c r="AK20" s="591">
        <f t="shared" si="23"/>
        <v>1081.19</v>
      </c>
      <c r="AL20" s="589">
        <f t="shared" si="23"/>
        <v>111.2789305</v>
      </c>
      <c r="AM20" s="590">
        <f t="shared" si="23"/>
        <v>41.592190500000001</v>
      </c>
      <c r="AN20" s="590">
        <f t="shared" si="23"/>
        <v>37.067502500000003</v>
      </c>
      <c r="AO20" s="590">
        <f t="shared" si="23"/>
        <v>26.113773800000001</v>
      </c>
      <c r="AP20" s="590">
        <f t="shared" si="23"/>
        <v>1071.0829615</v>
      </c>
      <c r="AQ20" s="590">
        <f t="shared" si="23"/>
        <v>927.63759149999998</v>
      </c>
      <c r="AR20" s="590">
        <f t="shared" si="23"/>
        <v>438.03183899999999</v>
      </c>
      <c r="AS20" s="590">
        <f t="shared" si="23"/>
        <v>35.295363000000002</v>
      </c>
      <c r="AT20" s="590">
        <f t="shared" si="23"/>
        <v>0.95348849999999996</v>
      </c>
      <c r="AU20" s="590">
        <f t="shared" si="23"/>
        <v>1.098579</v>
      </c>
      <c r="AV20" s="590">
        <f t="shared" si="23"/>
        <v>311.49857550000002</v>
      </c>
      <c r="AW20" s="591">
        <f t="shared" si="23"/>
        <v>1039.0098751999999</v>
      </c>
      <c r="AX20" s="589">
        <f t="shared" si="23"/>
        <v>546.71767199999999</v>
      </c>
      <c r="AY20" s="590">
        <f t="shared" si="23"/>
        <v>43.724262000000003</v>
      </c>
      <c r="AZ20" s="590">
        <f t="shared" si="23"/>
        <v>2.8292000000000001E-2</v>
      </c>
      <c r="BA20" s="590">
        <f t="shared" si="23"/>
        <v>6.4444400000000002</v>
      </c>
      <c r="BB20" s="590">
        <f t="shared" si="23"/>
        <v>7.6201400000000001</v>
      </c>
      <c r="BC20" s="590">
        <f t="shared" si="23"/>
        <v>41.534950000000002</v>
      </c>
      <c r="BD20" s="590">
        <f t="shared" si="23"/>
        <v>0.04</v>
      </c>
      <c r="BE20" s="590">
        <f t="shared" si="23"/>
        <v>182.64</v>
      </c>
      <c r="BF20" s="590">
        <f t="shared" si="23"/>
        <v>0.436363</v>
      </c>
      <c r="BG20" s="590">
        <f t="shared" si="23"/>
        <v>234.06429</v>
      </c>
      <c r="BH20" s="590">
        <f t="shared" si="23"/>
        <v>754.70871250000005</v>
      </c>
      <c r="BI20" s="591">
        <f t="shared" si="23"/>
        <v>162.8615671</v>
      </c>
      <c r="BJ20" s="589">
        <f t="shared" si="23"/>
        <v>122.98</v>
      </c>
      <c r="BK20" s="590">
        <f t="shared" si="23"/>
        <v>0.32</v>
      </c>
      <c r="BL20" s="590">
        <f t="shared" si="23"/>
        <v>0.8</v>
      </c>
      <c r="BM20" s="590">
        <f t="shared" si="23"/>
        <v>778.49</v>
      </c>
      <c r="BN20" s="590">
        <f t="shared" ref="BN20:BO20" si="24">SUM(BN21:BN22)</f>
        <v>1454.86</v>
      </c>
      <c r="BO20" s="590">
        <f t="shared" si="24"/>
        <v>241.56</v>
      </c>
      <c r="BP20" s="590">
        <f t="shared" ref="BP20:BQ20" si="25">SUM(BP21:BP22)</f>
        <v>39.200000000000003</v>
      </c>
      <c r="BQ20" s="626">
        <f t="shared" si="25"/>
        <v>0.3</v>
      </c>
      <c r="BR20" s="626">
        <f t="shared" ref="BR20:BS20" si="26">SUM(BR21:BR22)</f>
        <v>0.64</v>
      </c>
      <c r="BS20" s="626">
        <f t="shared" si="26"/>
        <v>2.75</v>
      </c>
      <c r="BT20" s="592">
        <f t="shared" si="4"/>
        <v>-0.98825109118524657</v>
      </c>
      <c r="BU20" s="109"/>
    </row>
    <row r="21" spans="1:74">
      <c r="A21" s="169" t="s">
        <v>57</v>
      </c>
      <c r="B21" s="132">
        <v>301.84537499999999</v>
      </c>
      <c r="C21" s="133">
        <v>32.904710000000001</v>
      </c>
      <c r="D21" s="133">
        <v>0</v>
      </c>
      <c r="E21" s="133">
        <v>110.964882</v>
      </c>
      <c r="F21" s="133">
        <v>1048.9384259999999</v>
      </c>
      <c r="G21" s="133">
        <v>677.82492100000002</v>
      </c>
      <c r="H21" s="133">
        <v>199.42371499999999</v>
      </c>
      <c r="I21" s="133">
        <v>2.8486400000000001</v>
      </c>
      <c r="J21" s="133">
        <v>0</v>
      </c>
      <c r="K21" s="133">
        <v>1.903295</v>
      </c>
      <c r="L21" s="133">
        <v>700.94353999999998</v>
      </c>
      <c r="M21" s="273">
        <v>297.56945000000002</v>
      </c>
      <c r="N21" s="132">
        <v>5.2205000000000004</v>
      </c>
      <c r="O21" s="133">
        <v>2.443E-2</v>
      </c>
      <c r="P21" s="133">
        <v>2.3609999999999998E-3</v>
      </c>
      <c r="Q21" s="133">
        <v>0.26849899999999999</v>
      </c>
      <c r="R21" s="133">
        <v>553.14219700000001</v>
      </c>
      <c r="S21" s="133">
        <v>1330.85</v>
      </c>
      <c r="T21" s="133">
        <v>489.05532849999997</v>
      </c>
      <c r="U21" s="133">
        <v>0.2752</v>
      </c>
      <c r="V21" s="133">
        <v>0.50509349999999997</v>
      </c>
      <c r="W21" s="133">
        <v>1.0160705000000001</v>
      </c>
      <c r="X21" s="133">
        <v>713.95598700000005</v>
      </c>
      <c r="Y21" s="273">
        <v>1226.4393434999999</v>
      </c>
      <c r="Z21" s="132">
        <v>515.54</v>
      </c>
      <c r="AA21" s="133">
        <v>35.590000000000003</v>
      </c>
      <c r="AB21" s="133">
        <v>68.08</v>
      </c>
      <c r="AC21" s="133">
        <v>306.33999999999997</v>
      </c>
      <c r="AD21" s="133">
        <v>1324.98</v>
      </c>
      <c r="AE21" s="133">
        <v>718.99</v>
      </c>
      <c r="AF21" s="133">
        <v>197.48</v>
      </c>
      <c r="AG21" s="133">
        <v>2.69</v>
      </c>
      <c r="AH21" s="133">
        <v>0.13</v>
      </c>
      <c r="AI21" s="133">
        <v>1.26</v>
      </c>
      <c r="AJ21" s="133">
        <v>917.92</v>
      </c>
      <c r="AK21" s="273">
        <v>1081.19</v>
      </c>
      <c r="AL21" s="132">
        <v>110.762805</v>
      </c>
      <c r="AM21" s="133">
        <v>41.416730000000001</v>
      </c>
      <c r="AN21" s="133">
        <v>36.593651000000001</v>
      </c>
      <c r="AO21" s="133">
        <v>25.959035</v>
      </c>
      <c r="AP21" s="133">
        <v>1070.764066</v>
      </c>
      <c r="AQ21" s="133">
        <v>926.93100900000002</v>
      </c>
      <c r="AR21" s="133">
        <v>437.30044500000002</v>
      </c>
      <c r="AS21" s="133">
        <v>34.335230000000003</v>
      </c>
      <c r="AT21" s="133">
        <v>0.23050000000000001</v>
      </c>
      <c r="AU21" s="133">
        <v>0</v>
      </c>
      <c r="AV21" s="133">
        <v>309.04378100000002</v>
      </c>
      <c r="AW21" s="273">
        <v>1037.510972</v>
      </c>
      <c r="AX21" s="132">
        <v>546.71767199999999</v>
      </c>
      <c r="AY21" s="133">
        <v>43.724262000000003</v>
      </c>
      <c r="AZ21" s="133">
        <v>2.8292000000000001E-2</v>
      </c>
      <c r="BA21" s="133">
        <v>6.4444400000000002</v>
      </c>
      <c r="BB21" s="133">
        <v>7.6201400000000001</v>
      </c>
      <c r="BC21" s="133">
        <v>41.534950000000002</v>
      </c>
      <c r="BD21" s="133">
        <v>0.04</v>
      </c>
      <c r="BE21" s="497">
        <v>182.64</v>
      </c>
      <c r="BF21" s="133">
        <v>0.436363</v>
      </c>
      <c r="BG21" s="133">
        <v>234.06429</v>
      </c>
      <c r="BH21" s="133">
        <v>754.70871250000005</v>
      </c>
      <c r="BI21" s="273">
        <v>162.8615671</v>
      </c>
      <c r="BJ21" s="132">
        <v>122.98</v>
      </c>
      <c r="BK21" s="133">
        <v>0.32</v>
      </c>
      <c r="BL21" s="133">
        <v>0.8</v>
      </c>
      <c r="BM21" s="133">
        <v>778.49</v>
      </c>
      <c r="BN21" s="133">
        <v>1454.86</v>
      </c>
      <c r="BO21" s="133">
        <v>241.56</v>
      </c>
      <c r="BP21" s="133">
        <v>39.200000000000003</v>
      </c>
      <c r="BQ21" s="627">
        <v>0.3</v>
      </c>
      <c r="BR21" s="627">
        <v>0.64</v>
      </c>
      <c r="BS21" s="628">
        <v>2.75</v>
      </c>
      <c r="BT21" s="429">
        <f t="shared" si="4"/>
        <v>-0.98825109118524657</v>
      </c>
      <c r="BU21" s="109"/>
    </row>
    <row r="22" spans="1:74">
      <c r="A22" s="173" t="s">
        <v>58</v>
      </c>
      <c r="B22" s="174">
        <v>0.60073100000000001</v>
      </c>
      <c r="C22" s="175">
        <v>0.37896000000000002</v>
      </c>
      <c r="D22" s="175">
        <v>0.43232100000000001</v>
      </c>
      <c r="E22" s="175">
        <v>0.53208999999999995</v>
      </c>
      <c r="F22" s="175">
        <v>0.33001239999999998</v>
      </c>
      <c r="G22" s="175">
        <v>1.3283290000000001</v>
      </c>
      <c r="H22" s="175">
        <v>0.62892599999999999</v>
      </c>
      <c r="I22" s="175">
        <v>0.65888100000000005</v>
      </c>
      <c r="J22" s="175">
        <v>6.9975999999999997E-2</v>
      </c>
      <c r="K22" s="175">
        <v>0.20515700000000001</v>
      </c>
      <c r="L22" s="175">
        <v>1.6643695000000001</v>
      </c>
      <c r="M22" s="274">
        <v>9.0317999999999996E-2</v>
      </c>
      <c r="N22" s="174">
        <v>0</v>
      </c>
      <c r="O22" s="175">
        <v>0</v>
      </c>
      <c r="P22" s="175">
        <v>0</v>
      </c>
      <c r="Q22" s="175">
        <v>0</v>
      </c>
      <c r="R22" s="175">
        <v>9.77E-4</v>
      </c>
      <c r="S22" s="175">
        <v>0</v>
      </c>
      <c r="T22" s="175">
        <v>0</v>
      </c>
      <c r="U22" s="175">
        <v>0</v>
      </c>
      <c r="V22" s="175">
        <v>0</v>
      </c>
      <c r="W22" s="175">
        <v>0</v>
      </c>
      <c r="X22" s="175">
        <v>0</v>
      </c>
      <c r="Y22" s="274">
        <v>0</v>
      </c>
      <c r="Z22" s="174">
        <v>0</v>
      </c>
      <c r="AA22" s="175">
        <v>0</v>
      </c>
      <c r="AB22" s="175">
        <v>0</v>
      </c>
      <c r="AC22" s="175">
        <v>0</v>
      </c>
      <c r="AD22" s="175">
        <v>0</v>
      </c>
      <c r="AE22" s="175">
        <v>0</v>
      </c>
      <c r="AF22" s="175">
        <v>0</v>
      </c>
      <c r="AG22" s="175">
        <v>0</v>
      </c>
      <c r="AH22" s="175">
        <v>0</v>
      </c>
      <c r="AI22" s="175">
        <v>0</v>
      </c>
      <c r="AJ22" s="175">
        <v>0</v>
      </c>
      <c r="AK22" s="274">
        <v>0</v>
      </c>
      <c r="AL22" s="174">
        <v>0.51612550000000001</v>
      </c>
      <c r="AM22" s="175">
        <v>0.17546049999999999</v>
      </c>
      <c r="AN22" s="175">
        <v>0.47385149999999998</v>
      </c>
      <c r="AO22" s="175">
        <v>0.15473880000000001</v>
      </c>
      <c r="AP22" s="175">
        <v>0.3188955</v>
      </c>
      <c r="AQ22" s="175">
        <v>0.7065825</v>
      </c>
      <c r="AR22" s="175">
        <v>0.73139399999999999</v>
      </c>
      <c r="AS22" s="175">
        <v>0.96013300000000001</v>
      </c>
      <c r="AT22" s="175">
        <v>0.72298850000000003</v>
      </c>
      <c r="AU22" s="175">
        <v>1.098579</v>
      </c>
      <c r="AV22" s="175">
        <v>2.4547945000000002</v>
      </c>
      <c r="AW22" s="274">
        <v>1.4989032</v>
      </c>
      <c r="AX22" s="174">
        <v>0</v>
      </c>
      <c r="AY22" s="175">
        <v>0</v>
      </c>
      <c r="AZ22" s="175">
        <v>0</v>
      </c>
      <c r="BA22" s="175">
        <v>0</v>
      </c>
      <c r="BB22" s="175">
        <v>0</v>
      </c>
      <c r="BC22" s="175">
        <v>0</v>
      </c>
      <c r="BD22" s="175">
        <v>0</v>
      </c>
      <c r="BE22" s="175">
        <v>0</v>
      </c>
      <c r="BF22" s="175">
        <v>0</v>
      </c>
      <c r="BG22" s="175">
        <v>0</v>
      </c>
      <c r="BH22" s="175">
        <v>0</v>
      </c>
      <c r="BI22" s="274">
        <v>0</v>
      </c>
      <c r="BJ22" s="174">
        <v>0</v>
      </c>
      <c r="BK22" s="175">
        <v>0</v>
      </c>
      <c r="BL22" s="175">
        <v>0</v>
      </c>
      <c r="BM22" s="175">
        <v>0</v>
      </c>
      <c r="BN22" s="175">
        <v>0</v>
      </c>
      <c r="BO22" s="175">
        <v>0</v>
      </c>
      <c r="BP22" s="175">
        <v>0</v>
      </c>
      <c r="BQ22" s="175">
        <v>0</v>
      </c>
      <c r="BR22" s="175">
        <v>0</v>
      </c>
      <c r="BS22" s="175">
        <v>0</v>
      </c>
      <c r="BT22" s="593" t="str">
        <f>+IFERROR(BS22/BG22-1,"-")</f>
        <v>-</v>
      </c>
      <c r="BU22" s="109"/>
    </row>
    <row r="23" spans="1:74">
      <c r="A23" s="82" t="s">
        <v>59</v>
      </c>
      <c r="B23" s="410"/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BT23" s="594"/>
      <c r="BV23" s="202"/>
    </row>
    <row r="24" spans="1:74">
      <c r="A24" s="82" t="s">
        <v>60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85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417"/>
      <c r="BV24" s="202"/>
    </row>
    <row r="25" spans="1:74">
      <c r="A25" s="82" t="s">
        <v>61</v>
      </c>
      <c r="G25" s="202"/>
      <c r="H25" s="202"/>
      <c r="I25" s="202"/>
      <c r="J25" s="202"/>
      <c r="K25" s="202"/>
      <c r="L25" s="85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85"/>
      <c r="AK25" s="85"/>
      <c r="AL25" s="583"/>
      <c r="AM25" s="583"/>
      <c r="AN25" s="583"/>
      <c r="AO25" s="583"/>
      <c r="AP25" s="583"/>
      <c r="AQ25" s="583"/>
      <c r="AR25" s="583"/>
      <c r="AS25" s="583"/>
      <c r="AT25" s="583"/>
      <c r="AU25" s="583"/>
      <c r="AV25" s="583"/>
      <c r="AW25" s="583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417"/>
      <c r="BV25" s="202"/>
    </row>
  </sheetData>
  <mergeCells count="7">
    <mergeCell ref="BJ6:BT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BW67"/>
  <sheetViews>
    <sheetView showGridLines="0" zoomScale="90" zoomScaleNormal="90" workbookViewId="0">
      <pane xSplit="1" ySplit="7" topLeftCell="BS8" activePane="bottomRight" state="frozen"/>
      <selection pane="topRight"/>
      <selection pane="bottomLeft"/>
      <selection pane="bottomRight" activeCell="BU17" sqref="BU17"/>
    </sheetView>
  </sheetViews>
  <sheetFormatPr baseColWidth="10" defaultColWidth="11.42578125" defaultRowHeight="15"/>
  <cols>
    <col min="1" max="1" width="27.140625" style="53" customWidth="1"/>
    <col min="2" max="2" width="10.140625" style="53" customWidth="1"/>
    <col min="3" max="3" width="10.5703125" style="53" customWidth="1"/>
    <col min="4" max="4" width="10.42578125" style="53" customWidth="1"/>
    <col min="5" max="5" width="10.140625" style="53" customWidth="1"/>
    <col min="6" max="6" width="10.42578125" style="53" customWidth="1"/>
    <col min="7" max="7" width="9.5703125" style="53" customWidth="1"/>
    <col min="8" max="8" width="10.140625" style="53" customWidth="1"/>
    <col min="9" max="9" width="10" style="53" customWidth="1"/>
    <col min="10" max="10" width="9.42578125" style="53" customWidth="1"/>
    <col min="11" max="11" width="10" style="53" customWidth="1"/>
    <col min="12" max="12" width="10.42578125" style="53" customWidth="1"/>
    <col min="13" max="13" width="11" style="53" customWidth="1"/>
    <col min="14" max="14" width="10.5703125" style="53" customWidth="1"/>
    <col min="15" max="15" width="10.42578125" style="53" customWidth="1"/>
    <col min="16" max="16" width="9.5703125" style="53" customWidth="1"/>
    <col min="17" max="17" width="9.28515625" style="53" customWidth="1"/>
    <col min="18" max="18" width="8.85546875" style="53" customWidth="1"/>
    <col min="19" max="20" width="9.28515625" style="53" customWidth="1"/>
    <col min="21" max="22" width="10.140625" style="53" customWidth="1"/>
    <col min="23" max="23" width="10" style="53" customWidth="1"/>
    <col min="24" max="24" width="11.5703125" style="53" customWidth="1"/>
    <col min="25" max="26" width="9.7109375" style="53" customWidth="1"/>
    <col min="27" max="27" width="10.7109375" style="53" customWidth="1"/>
    <col min="28" max="28" width="11.7109375" style="53" customWidth="1"/>
    <col min="29" max="31" width="10.7109375" style="53" customWidth="1"/>
    <col min="32" max="32" width="11.7109375" style="53" customWidth="1"/>
    <col min="33" max="34" width="10.7109375" style="53" customWidth="1"/>
    <col min="35" max="35" width="11.42578125" style="53" customWidth="1"/>
    <col min="36" max="71" width="11.7109375" style="53" customWidth="1"/>
    <col min="72" max="72" width="11.42578125" style="53" customWidth="1"/>
    <col min="73" max="73" width="11.85546875" customWidth="1"/>
  </cols>
  <sheetData>
    <row r="1" spans="1:75">
      <c r="A1" s="87" t="s">
        <v>30</v>
      </c>
    </row>
    <row r="2" spans="1:75">
      <c r="A2" s="87"/>
    </row>
    <row r="3" spans="1:75">
      <c r="A3" s="88" t="s">
        <v>62</v>
      </c>
    </row>
    <row r="4" spans="1:75">
      <c r="A4" s="56" t="s">
        <v>63</v>
      </c>
    </row>
    <row r="5" spans="1:75">
      <c r="A5" s="167" t="s">
        <v>64</v>
      </c>
    </row>
    <row r="6" spans="1:75">
      <c r="A6" s="682" t="s">
        <v>65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4"/>
      <c r="N6" s="683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3"/>
      <c r="AX6" s="682">
        <v>2023</v>
      </c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3"/>
      <c r="BJ6" s="682">
        <v>2024</v>
      </c>
      <c r="BK6" s="683"/>
      <c r="BL6" s="683"/>
      <c r="BM6" s="683"/>
      <c r="BN6" s="683"/>
      <c r="BO6" s="683"/>
      <c r="BP6" s="683"/>
      <c r="BQ6" s="683"/>
      <c r="BR6" s="683"/>
      <c r="BS6" s="683"/>
      <c r="BT6" s="684"/>
    </row>
    <row r="7" spans="1:75" ht="30" customHeight="1">
      <c r="A7" s="680"/>
      <c r="B7" s="91" t="s">
        <v>35</v>
      </c>
      <c r="C7" s="91" t="s">
        <v>36</v>
      </c>
      <c r="D7" s="91" t="s">
        <v>37</v>
      </c>
      <c r="E7" s="91" t="s">
        <v>38</v>
      </c>
      <c r="F7" s="91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91" t="s">
        <v>46</v>
      </c>
      <c r="N7" s="126" t="s">
        <v>35</v>
      </c>
      <c r="O7" s="91" t="s">
        <v>36</v>
      </c>
      <c r="P7" s="91" t="s">
        <v>37</v>
      </c>
      <c r="Q7" s="91" t="s">
        <v>38</v>
      </c>
      <c r="R7" s="91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11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115" t="s">
        <v>35</v>
      </c>
      <c r="AY7" s="115" t="s">
        <v>36</v>
      </c>
      <c r="AZ7" s="115" t="s">
        <v>37</v>
      </c>
      <c r="BA7" s="115" t="s">
        <v>38</v>
      </c>
      <c r="BB7" s="115" t="s">
        <v>39</v>
      </c>
      <c r="BC7" s="115" t="s">
        <v>40</v>
      </c>
      <c r="BD7" s="115" t="s">
        <v>41</v>
      </c>
      <c r="BE7" s="115" t="str">
        <f>+'Cdr 1 '!BE7</f>
        <v>Ago</v>
      </c>
      <c r="BF7" s="115" t="str">
        <f>+'Cdr 1 '!BF7</f>
        <v>Sept</v>
      </c>
      <c r="BG7" s="115" t="str">
        <f>+'Cdr 1 '!BG7</f>
        <v>Oct</v>
      </c>
      <c r="BH7" s="115" t="str">
        <f>+'Cdr 1 '!BH7</f>
        <v>Nov</v>
      </c>
      <c r="BI7" s="115" t="str">
        <f>+'Cdr 1 '!BI7</f>
        <v>Dic</v>
      </c>
      <c r="BJ7" s="115" t="str">
        <f>+'Cdr 1 '!BJ7</f>
        <v>Ene</v>
      </c>
      <c r="BK7" s="115" t="str">
        <f>+'Cdr 1 '!BK7</f>
        <v>Feb</v>
      </c>
      <c r="BL7" s="115" t="s">
        <v>37</v>
      </c>
      <c r="BM7" s="115" t="s">
        <v>38</v>
      </c>
      <c r="BN7" s="115" t="str">
        <f>+'Cdr 1 '!BN7</f>
        <v>May</v>
      </c>
      <c r="BO7" s="115" t="str">
        <f>+'Cdr 1 '!BO7</f>
        <v>Jun</v>
      </c>
      <c r="BP7" s="115" t="str">
        <f>+'Cdr 1 '!BP7</f>
        <v>Jul</v>
      </c>
      <c r="BQ7" s="115" t="str">
        <f>+'Cdr 1 '!BQ7</f>
        <v>Ago</v>
      </c>
      <c r="BR7" s="115" t="str">
        <f>+'Cdr 1 '!BR7</f>
        <v>Set</v>
      </c>
      <c r="BS7" s="621" t="str">
        <f>+'Cdr 1 '!BS7</f>
        <v>Oct</v>
      </c>
      <c r="BT7" s="585" t="str">
        <f>'Cdr 1 '!BT7</f>
        <v>Var. % 
Oct 24/23</v>
      </c>
      <c r="BU7" s="630"/>
    </row>
    <row r="8" spans="1:75">
      <c r="A8" s="459" t="s">
        <v>48</v>
      </c>
      <c r="B8" s="95">
        <f t="shared" ref="B8:AG8" si="0">SUM(B9:B19)</f>
        <v>14552.328519999999</v>
      </c>
      <c r="C8" s="96">
        <f t="shared" si="0"/>
        <v>20902.08236</v>
      </c>
      <c r="D8" s="96">
        <f t="shared" si="0"/>
        <v>18881.871419999999</v>
      </c>
      <c r="E8" s="96">
        <f t="shared" si="0"/>
        <v>10339.52534</v>
      </c>
      <c r="F8" s="96">
        <f t="shared" si="0"/>
        <v>9501.44758</v>
      </c>
      <c r="G8" s="96">
        <f t="shared" si="0"/>
        <v>13411.13768</v>
      </c>
      <c r="H8" s="96">
        <f t="shared" si="0"/>
        <v>10840.74402</v>
      </c>
      <c r="I8" s="96">
        <f t="shared" si="0"/>
        <v>11480.536899999999</v>
      </c>
      <c r="J8" s="96">
        <f t="shared" si="0"/>
        <v>4780.1681600000002</v>
      </c>
      <c r="K8" s="96">
        <f t="shared" si="0"/>
        <v>11071.939200000001</v>
      </c>
      <c r="L8" s="96">
        <f t="shared" si="0"/>
        <v>11553.19332</v>
      </c>
      <c r="M8" s="111">
        <f t="shared" si="0"/>
        <v>9488.1547399999999</v>
      </c>
      <c r="N8" s="95">
        <f t="shared" si="0"/>
        <v>10738.9107638429</v>
      </c>
      <c r="O8" s="96">
        <f t="shared" si="0"/>
        <v>22071.925765296299</v>
      </c>
      <c r="P8" s="96">
        <f t="shared" si="0"/>
        <v>9531.4170994086198</v>
      </c>
      <c r="Q8" s="96">
        <f t="shared" si="0"/>
        <v>5067.9328135894302</v>
      </c>
      <c r="R8" s="96">
        <f t="shared" si="0"/>
        <v>6187.0606261451603</v>
      </c>
      <c r="S8" s="96">
        <f t="shared" si="0"/>
        <v>9627.2567954727492</v>
      </c>
      <c r="T8" s="96">
        <f t="shared" si="0"/>
        <v>9984.7464119581291</v>
      </c>
      <c r="U8" s="96">
        <f t="shared" si="0"/>
        <v>10764.77131</v>
      </c>
      <c r="V8" s="96">
        <f t="shared" si="0"/>
        <v>14203.56388</v>
      </c>
      <c r="W8" s="96">
        <f t="shared" si="0"/>
        <v>19610.601330000001</v>
      </c>
      <c r="X8" s="96">
        <f t="shared" si="0"/>
        <v>12544.406679608401</v>
      </c>
      <c r="Y8" s="111">
        <f t="shared" si="0"/>
        <v>16373.053995431401</v>
      </c>
      <c r="Z8" s="95">
        <f t="shared" si="0"/>
        <v>13713.39</v>
      </c>
      <c r="AA8" s="96">
        <f t="shared" si="0"/>
        <v>25552.78</v>
      </c>
      <c r="AB8" s="96">
        <f t="shared" si="0"/>
        <v>17280.560000000001</v>
      </c>
      <c r="AC8" s="96">
        <f t="shared" si="0"/>
        <v>9462.1299999999992</v>
      </c>
      <c r="AD8" s="96">
        <f t="shared" si="0"/>
        <v>12465.63</v>
      </c>
      <c r="AE8" s="96">
        <f t="shared" si="0"/>
        <v>6346.22</v>
      </c>
      <c r="AF8" s="96">
        <f t="shared" si="0"/>
        <v>6244.64</v>
      </c>
      <c r="AG8" s="96">
        <f t="shared" si="0"/>
        <v>8142.65</v>
      </c>
      <c r="AH8" s="96">
        <f t="shared" ref="AH8:BM8" si="1">SUM(AH9:AH19)</f>
        <v>4376.99</v>
      </c>
      <c r="AI8" s="96">
        <f t="shared" si="1"/>
        <v>9093.08</v>
      </c>
      <c r="AJ8" s="96">
        <f t="shared" si="1"/>
        <v>21520.82</v>
      </c>
      <c r="AK8" s="111">
        <f t="shared" si="1"/>
        <v>15833</v>
      </c>
      <c r="AL8" s="95">
        <f t="shared" si="1"/>
        <v>22008.874260000001</v>
      </c>
      <c r="AM8" s="96">
        <f t="shared" si="1"/>
        <v>15653.59907</v>
      </c>
      <c r="AN8" s="96">
        <f t="shared" si="1"/>
        <v>13250.257809999999</v>
      </c>
      <c r="AO8" s="96">
        <f t="shared" si="1"/>
        <v>10918.7938951582</v>
      </c>
      <c r="AP8" s="96">
        <f t="shared" si="1"/>
        <v>9057.5844400000005</v>
      </c>
      <c r="AQ8" s="96">
        <f t="shared" si="1"/>
        <v>9832.2648224615405</v>
      </c>
      <c r="AR8" s="96">
        <f t="shared" si="1"/>
        <v>7181.1130199999998</v>
      </c>
      <c r="AS8" s="96">
        <f t="shared" si="1"/>
        <v>8543.5502523076902</v>
      </c>
      <c r="AT8" s="96">
        <f t="shared" si="1"/>
        <v>8603.6551223076895</v>
      </c>
      <c r="AU8" s="96">
        <f t="shared" si="1"/>
        <v>20690.563590000002</v>
      </c>
      <c r="AV8" s="96">
        <f t="shared" si="1"/>
        <v>19836.045900000001</v>
      </c>
      <c r="AW8" s="111">
        <f t="shared" si="1"/>
        <v>15305.5483395756</v>
      </c>
      <c r="AX8" s="95">
        <f t="shared" si="1"/>
        <v>12025.9</v>
      </c>
      <c r="AY8" s="96">
        <f t="shared" si="1"/>
        <v>23999.79</v>
      </c>
      <c r="AZ8" s="96">
        <f t="shared" si="1"/>
        <v>19376.13</v>
      </c>
      <c r="BA8" s="96">
        <f t="shared" si="1"/>
        <v>7724.03</v>
      </c>
      <c r="BB8" s="96">
        <f t="shared" si="1"/>
        <v>4580.66</v>
      </c>
      <c r="BC8" s="96">
        <f t="shared" si="1"/>
        <v>7831.94</v>
      </c>
      <c r="BD8" s="96">
        <f t="shared" si="1"/>
        <v>13510.73</v>
      </c>
      <c r="BE8" s="96">
        <f t="shared" si="1"/>
        <v>14053.57</v>
      </c>
      <c r="BF8" s="96">
        <f t="shared" si="1"/>
        <v>16807.93</v>
      </c>
      <c r="BG8" s="96">
        <f t="shared" si="1"/>
        <v>15361.76</v>
      </c>
      <c r="BH8" s="96">
        <f t="shared" si="1"/>
        <v>14695.92</v>
      </c>
      <c r="BI8" s="111">
        <f t="shared" si="1"/>
        <v>18237.689999999999</v>
      </c>
      <c r="BJ8" s="95">
        <f t="shared" si="1"/>
        <v>20313.34</v>
      </c>
      <c r="BK8" s="96">
        <f t="shared" si="1"/>
        <v>8566.99</v>
      </c>
      <c r="BL8" s="96">
        <f t="shared" si="1"/>
        <v>11317.06</v>
      </c>
      <c r="BM8" s="96">
        <f t="shared" si="1"/>
        <v>13728.22</v>
      </c>
      <c r="BN8" s="95">
        <f t="shared" ref="BN8:BO8" si="2">SUM(BN9:BN19)</f>
        <v>14465.02</v>
      </c>
      <c r="BO8" s="96">
        <f t="shared" si="2"/>
        <v>14855.16</v>
      </c>
      <c r="BP8" s="96">
        <f t="shared" ref="BP8:BR8" si="3">SUM(BP9:BP19)</f>
        <v>17009.91</v>
      </c>
      <c r="BQ8" s="96">
        <f t="shared" si="3"/>
        <v>13804.89</v>
      </c>
      <c r="BR8" s="96">
        <f t="shared" si="3"/>
        <v>8338.9789999999994</v>
      </c>
      <c r="BS8" s="96">
        <f t="shared" ref="BS8" si="4">SUM(BS9:BS19)</f>
        <v>20596.091</v>
      </c>
      <c r="BT8" s="164">
        <f>+IFERROR(BS8/BG8-1,"-")</f>
        <v>0.3407377149493287</v>
      </c>
      <c r="BU8" s="24"/>
      <c r="BV8" s="417"/>
    </row>
    <row r="9" spans="1:75">
      <c r="A9" s="402" t="s">
        <v>66</v>
      </c>
      <c r="B9" s="571">
        <v>50.15</v>
      </c>
      <c r="C9" s="557">
        <v>24.5</v>
      </c>
      <c r="D9" s="557">
        <v>0</v>
      </c>
      <c r="E9" s="557">
        <v>0</v>
      </c>
      <c r="F9" s="557">
        <v>0</v>
      </c>
      <c r="G9" s="557">
        <v>0</v>
      </c>
      <c r="H9" s="557">
        <v>22.73</v>
      </c>
      <c r="I9" s="557">
        <v>13.48</v>
      </c>
      <c r="J9" s="557">
        <v>11.9</v>
      </c>
      <c r="K9" s="557">
        <v>0</v>
      </c>
      <c r="L9" s="557">
        <v>0</v>
      </c>
      <c r="M9" s="576">
        <v>0</v>
      </c>
      <c r="N9" s="557">
        <v>27.55</v>
      </c>
      <c r="O9" s="557">
        <v>4.1574999999999998</v>
      </c>
      <c r="P9" s="557">
        <v>1.4392499999999999</v>
      </c>
      <c r="Q9" s="557">
        <v>0</v>
      </c>
      <c r="R9" s="557">
        <v>0</v>
      </c>
      <c r="S9" s="557">
        <v>0</v>
      </c>
      <c r="T9" s="557">
        <v>0</v>
      </c>
      <c r="U9" s="557">
        <v>0</v>
      </c>
      <c r="V9" s="557">
        <v>22.002500000000001</v>
      </c>
      <c r="W9" s="557">
        <v>0</v>
      </c>
      <c r="X9" s="557">
        <v>0</v>
      </c>
      <c r="Y9" s="557">
        <v>0</v>
      </c>
      <c r="Z9" s="571">
        <v>5.98</v>
      </c>
      <c r="AA9" s="557">
        <v>19.03</v>
      </c>
      <c r="AB9" s="557">
        <v>12.18</v>
      </c>
      <c r="AC9" s="279">
        <v>0</v>
      </c>
      <c r="AD9" s="279">
        <v>0</v>
      </c>
      <c r="AE9" s="279">
        <v>0</v>
      </c>
      <c r="AF9" s="279">
        <v>0</v>
      </c>
      <c r="AG9" s="279">
        <v>3.56</v>
      </c>
      <c r="AH9" s="279">
        <v>14.74</v>
      </c>
      <c r="AI9" s="279">
        <v>0</v>
      </c>
      <c r="AJ9" s="279">
        <v>0</v>
      </c>
      <c r="AK9" s="279">
        <v>0</v>
      </c>
      <c r="AL9" s="571">
        <v>20.433499999999999</v>
      </c>
      <c r="AM9" s="557">
        <v>29.177499999999998</v>
      </c>
      <c r="AN9" s="557">
        <v>22.767499999999998</v>
      </c>
      <c r="AO9" s="279">
        <v>0</v>
      </c>
      <c r="AP9" s="279">
        <v>0</v>
      </c>
      <c r="AQ9" s="279">
        <v>0</v>
      </c>
      <c r="AR9" s="279">
        <v>17.447500000000002</v>
      </c>
      <c r="AS9" s="279">
        <v>22.95975</v>
      </c>
      <c r="AT9" s="279">
        <v>22.90925</v>
      </c>
      <c r="AU9" s="279">
        <v>0</v>
      </c>
      <c r="AV9" s="279">
        <v>0</v>
      </c>
      <c r="AW9" s="279">
        <v>0</v>
      </c>
      <c r="AX9" s="571">
        <v>29.15</v>
      </c>
      <c r="AY9" s="557">
        <v>24.64</v>
      </c>
      <c r="AZ9" s="557">
        <v>75.510000000000005</v>
      </c>
      <c r="BA9" s="279">
        <v>0</v>
      </c>
      <c r="BB9" s="279">
        <v>0</v>
      </c>
      <c r="BC9" s="279">
        <v>0</v>
      </c>
      <c r="BD9" s="279">
        <v>5.99</v>
      </c>
      <c r="BE9" s="279">
        <v>13.85</v>
      </c>
      <c r="BF9" s="279">
        <v>19.18</v>
      </c>
      <c r="BG9" s="279">
        <v>0</v>
      </c>
      <c r="BH9" s="279">
        <v>0</v>
      </c>
      <c r="BI9" s="279">
        <v>0</v>
      </c>
      <c r="BJ9" s="571">
        <v>16.940000000000001</v>
      </c>
      <c r="BK9" s="557">
        <v>3.47</v>
      </c>
      <c r="BL9" s="557">
        <v>20.75</v>
      </c>
      <c r="BM9" s="557">
        <v>0</v>
      </c>
      <c r="BN9" s="557">
        <v>0</v>
      </c>
      <c r="BO9" s="557">
        <v>0</v>
      </c>
      <c r="BP9" s="557">
        <v>3.97</v>
      </c>
      <c r="BQ9" s="557">
        <v>15.67</v>
      </c>
      <c r="BR9" s="557">
        <v>11.755000000000001</v>
      </c>
      <c r="BS9" s="631">
        <v>0</v>
      </c>
      <c r="BT9" s="429" t="str">
        <f>+IFERROR(BS9/BG9-1,"-")</f>
        <v>-</v>
      </c>
      <c r="BU9" s="24"/>
      <c r="BV9" s="417"/>
    </row>
    <row r="10" spans="1:75" s="396" customFormat="1">
      <c r="A10" s="548" t="s">
        <v>57</v>
      </c>
      <c r="B10" s="572">
        <v>7001.6814000000004</v>
      </c>
      <c r="C10" s="573">
        <v>4193.1305000000002</v>
      </c>
      <c r="D10" s="573">
        <v>6902.4507999999996</v>
      </c>
      <c r="E10" s="573">
        <v>4182.7049999999999</v>
      </c>
      <c r="F10" s="573">
        <v>4611.2371000000003</v>
      </c>
      <c r="G10" s="573">
        <v>9085.3471000000009</v>
      </c>
      <c r="H10" s="573">
        <v>5178.8914999999997</v>
      </c>
      <c r="I10" s="573">
        <v>5644.0646999999999</v>
      </c>
      <c r="J10" s="573">
        <v>2115.9897999999998</v>
      </c>
      <c r="K10" s="573">
        <v>3707.4784</v>
      </c>
      <c r="L10" s="573">
        <v>6839.5204999999996</v>
      </c>
      <c r="M10" s="577">
        <v>1183.0495000000001</v>
      </c>
      <c r="N10" s="196">
        <v>0</v>
      </c>
      <c r="O10" s="196">
        <v>1.6</v>
      </c>
      <c r="P10" s="196">
        <v>375.99149999999997</v>
      </c>
      <c r="Q10" s="196">
        <v>1015.1385</v>
      </c>
      <c r="R10" s="196">
        <v>3375.0230000000001</v>
      </c>
      <c r="S10" s="196">
        <v>5355.7825000000003</v>
      </c>
      <c r="T10" s="196">
        <v>4646.9498999999996</v>
      </c>
      <c r="U10" s="196">
        <v>4955.7425000000003</v>
      </c>
      <c r="V10" s="196">
        <v>5491.4299000000001</v>
      </c>
      <c r="W10" s="196">
        <v>4790.2174999999997</v>
      </c>
      <c r="X10" s="196">
        <v>5460.5110000000004</v>
      </c>
      <c r="Y10" s="196">
        <v>5367.2132000000001</v>
      </c>
      <c r="Z10" s="284">
        <v>2625.93</v>
      </c>
      <c r="AA10" s="557">
        <v>2093.48</v>
      </c>
      <c r="AB10" s="557">
        <v>299.14</v>
      </c>
      <c r="AC10" s="557">
        <v>1740.8</v>
      </c>
      <c r="AD10" s="557">
        <v>5893.7</v>
      </c>
      <c r="AE10" s="557">
        <v>2374.7199999999998</v>
      </c>
      <c r="AF10" s="557">
        <v>3450.38</v>
      </c>
      <c r="AG10" s="557">
        <v>4882.01</v>
      </c>
      <c r="AH10" s="557">
        <v>1641.97</v>
      </c>
      <c r="AI10" s="557">
        <v>5374.91</v>
      </c>
      <c r="AJ10" s="557">
        <v>10480.85</v>
      </c>
      <c r="AK10" s="557">
        <v>7581.26</v>
      </c>
      <c r="AL10" s="284">
        <v>888.65790000000004</v>
      </c>
      <c r="AM10" s="557">
        <v>338.17619999999999</v>
      </c>
      <c r="AN10" s="557">
        <v>922.18420000000003</v>
      </c>
      <c r="AO10" s="557">
        <v>209.9</v>
      </c>
      <c r="AP10" s="557">
        <v>1144.6186</v>
      </c>
      <c r="AQ10" s="557">
        <v>4642.7415000000001</v>
      </c>
      <c r="AR10" s="557">
        <v>4603.6651000000002</v>
      </c>
      <c r="AS10" s="557">
        <v>4625.5767999999998</v>
      </c>
      <c r="AT10" s="557">
        <v>5762.7281000000003</v>
      </c>
      <c r="AU10" s="557">
        <v>4696.1792999999998</v>
      </c>
      <c r="AV10" s="557">
        <v>9632.8320000000003</v>
      </c>
      <c r="AW10" s="557">
        <v>7736.5289000000002</v>
      </c>
      <c r="AX10" s="284">
        <v>1748.17</v>
      </c>
      <c r="AY10" s="557">
        <v>2725.82</v>
      </c>
      <c r="AZ10" s="557">
        <v>884.86</v>
      </c>
      <c r="BA10" s="557">
        <v>77.38</v>
      </c>
      <c r="BB10" s="557">
        <v>74.53</v>
      </c>
      <c r="BC10" s="557">
        <v>242.04</v>
      </c>
      <c r="BD10" s="557">
        <v>795.45</v>
      </c>
      <c r="BE10" s="557">
        <v>6196.69</v>
      </c>
      <c r="BF10" s="557">
        <v>5110.03</v>
      </c>
      <c r="BG10" s="557">
        <v>8272.23</v>
      </c>
      <c r="BH10" s="557">
        <v>6651.83</v>
      </c>
      <c r="BI10" s="557">
        <v>5845.54</v>
      </c>
      <c r="BJ10" s="284">
        <v>3263.75</v>
      </c>
      <c r="BK10" s="557">
        <v>1740.68</v>
      </c>
      <c r="BL10" s="557">
        <v>5551.83</v>
      </c>
      <c r="BM10" s="557">
        <v>3632.37</v>
      </c>
      <c r="BN10" s="557">
        <v>4016.51</v>
      </c>
      <c r="BO10" s="557">
        <v>7860.04</v>
      </c>
      <c r="BP10" s="557">
        <v>5365.75</v>
      </c>
      <c r="BQ10" s="557">
        <v>144.69</v>
      </c>
      <c r="BR10" s="557">
        <v>4710.5969999999998</v>
      </c>
      <c r="BS10" s="557">
        <v>15630.526</v>
      </c>
      <c r="BT10" s="429">
        <f>+IFERROR(BS10/BG10-1,"-")</f>
        <v>0.88951782046679084</v>
      </c>
      <c r="BU10" s="24"/>
      <c r="BV10" s="417"/>
      <c r="BW10" s="586"/>
    </row>
    <row r="11" spans="1:75" s="396" customFormat="1">
      <c r="A11" s="548" t="s">
        <v>67</v>
      </c>
      <c r="B11" s="572">
        <v>1714.47</v>
      </c>
      <c r="C11" s="573">
        <v>1206.279</v>
      </c>
      <c r="D11" s="573">
        <v>1792.2059999999999</v>
      </c>
      <c r="E11" s="573">
        <v>1562.2260000000001</v>
      </c>
      <c r="F11" s="573">
        <v>1429.9739999999999</v>
      </c>
      <c r="G11" s="573">
        <v>1511.4946</v>
      </c>
      <c r="H11" s="573">
        <v>1230.9315999999999</v>
      </c>
      <c r="I11" s="573">
        <v>1553.64</v>
      </c>
      <c r="J11" s="573">
        <v>1542.7106000000001</v>
      </c>
      <c r="K11" s="573">
        <v>2000.2016000000001</v>
      </c>
      <c r="L11" s="573">
        <v>1208.7197200000001</v>
      </c>
      <c r="M11" s="577">
        <v>1086.4446</v>
      </c>
      <c r="N11" s="196">
        <v>319.51938999999999</v>
      </c>
      <c r="O11" s="196">
        <v>246.04231421742</v>
      </c>
      <c r="P11" s="196">
        <v>179.566319408624</v>
      </c>
      <c r="Q11" s="196">
        <v>219.57832358943199</v>
      </c>
      <c r="R11" s="196">
        <v>36.477376145159198</v>
      </c>
      <c r="S11" s="196">
        <v>947.71019547275296</v>
      </c>
      <c r="T11" s="196">
        <v>161.017011958132</v>
      </c>
      <c r="U11" s="196">
        <v>20.742460000000001</v>
      </c>
      <c r="V11" s="196">
        <v>124.55328</v>
      </c>
      <c r="W11" s="196">
        <v>440.47492999999997</v>
      </c>
      <c r="X11" s="196">
        <v>49.723419999999997</v>
      </c>
      <c r="Y11" s="196">
        <v>45.633381999999997</v>
      </c>
      <c r="Z11" s="571">
        <v>14.42</v>
      </c>
      <c r="AA11" s="557">
        <v>84.26</v>
      </c>
      <c r="AB11" s="557">
        <v>30.57</v>
      </c>
      <c r="AC11" s="557">
        <v>56.52</v>
      </c>
      <c r="AD11" s="557">
        <v>188.99</v>
      </c>
      <c r="AE11" s="557">
        <v>10.050000000000001</v>
      </c>
      <c r="AF11" s="557">
        <v>491.27</v>
      </c>
      <c r="AG11" s="557">
        <v>307.48</v>
      </c>
      <c r="AH11" s="557">
        <v>91.6</v>
      </c>
      <c r="AI11" s="557">
        <v>24.66</v>
      </c>
      <c r="AJ11" s="557">
        <v>190.88</v>
      </c>
      <c r="AK11" s="557">
        <v>21.21</v>
      </c>
      <c r="AL11" s="571">
        <v>54.01728</v>
      </c>
      <c r="AM11" s="557">
        <v>245.72217000000001</v>
      </c>
      <c r="AN11" s="557">
        <v>150.77331000000001</v>
      </c>
      <c r="AO11" s="557">
        <v>590.83888515824503</v>
      </c>
      <c r="AP11" s="557">
        <v>635.78138999999999</v>
      </c>
      <c r="AQ11" s="557">
        <v>154.10958400000001</v>
      </c>
      <c r="AR11" s="557">
        <v>527.73720000000003</v>
      </c>
      <c r="AS11" s="557">
        <v>266.01731000000001</v>
      </c>
      <c r="AT11" s="557">
        <v>278.72937999999999</v>
      </c>
      <c r="AU11" s="557">
        <v>2160.8204999999998</v>
      </c>
      <c r="AV11" s="557">
        <v>250.13499999999999</v>
      </c>
      <c r="AW11" s="557">
        <v>439.78183957559702</v>
      </c>
      <c r="AX11" s="571">
        <v>195.94</v>
      </c>
      <c r="AY11" s="557">
        <v>165.9</v>
      </c>
      <c r="AZ11" s="557">
        <v>303.5</v>
      </c>
      <c r="BA11" s="557">
        <v>276.08999999999997</v>
      </c>
      <c r="BB11" s="557">
        <v>87.19</v>
      </c>
      <c r="BC11" s="557">
        <v>50.29</v>
      </c>
      <c r="BD11" s="557">
        <v>319.20999999999998</v>
      </c>
      <c r="BE11" s="557">
        <v>422.61</v>
      </c>
      <c r="BF11" s="557">
        <v>277.05</v>
      </c>
      <c r="BG11" s="557">
        <v>233.26</v>
      </c>
      <c r="BH11" s="557">
        <v>268.79000000000002</v>
      </c>
      <c r="BI11" s="557">
        <v>14.49</v>
      </c>
      <c r="BJ11" s="571">
        <v>45.44</v>
      </c>
      <c r="BK11" s="557">
        <v>67.67</v>
      </c>
      <c r="BL11" s="557">
        <v>114.04</v>
      </c>
      <c r="BM11" s="557">
        <v>43.01</v>
      </c>
      <c r="BN11" s="557">
        <v>57.15</v>
      </c>
      <c r="BO11" s="557">
        <v>553.78</v>
      </c>
      <c r="BP11" s="557">
        <v>435.27</v>
      </c>
      <c r="BQ11" s="557">
        <v>96.66</v>
      </c>
      <c r="BR11" s="557">
        <v>213.72300000000001</v>
      </c>
      <c r="BS11" s="557">
        <v>446.69600000000003</v>
      </c>
      <c r="BT11" s="429">
        <f t="shared" ref="BT11:BT19" si="5">+IFERROR(BS11/BG11-1,"-")</f>
        <v>0.91501328989110875</v>
      </c>
      <c r="BU11" s="24"/>
      <c r="BV11" s="417"/>
    </row>
    <row r="12" spans="1:75" s="396" customFormat="1">
      <c r="A12" s="548" t="s">
        <v>68</v>
      </c>
      <c r="B12" s="572">
        <v>505.06299999999999</v>
      </c>
      <c r="C12" s="573">
        <v>408.94</v>
      </c>
      <c r="D12" s="573">
        <v>122.968</v>
      </c>
      <c r="E12" s="573">
        <v>651.00300000000004</v>
      </c>
      <c r="F12" s="573">
        <v>519.85940000000005</v>
      </c>
      <c r="G12" s="573">
        <v>174.78</v>
      </c>
      <c r="H12" s="573">
        <v>0</v>
      </c>
      <c r="I12" s="573">
        <v>0</v>
      </c>
      <c r="J12" s="573">
        <v>176.69739999999999</v>
      </c>
      <c r="K12" s="573">
        <v>0</v>
      </c>
      <c r="L12" s="573">
        <v>290.4246</v>
      </c>
      <c r="M12" s="577">
        <v>291.80079999999998</v>
      </c>
      <c r="N12" s="196">
        <v>1223.64555384289</v>
      </c>
      <c r="O12" s="196">
        <v>1332.77318507891</v>
      </c>
      <c r="P12" s="196">
        <v>1177.42553</v>
      </c>
      <c r="Q12" s="196">
        <v>1327.23839</v>
      </c>
      <c r="R12" s="196">
        <v>848.33375000000001</v>
      </c>
      <c r="S12" s="196">
        <v>1364.3679999999999</v>
      </c>
      <c r="T12" s="196">
        <v>2104.1392500000002</v>
      </c>
      <c r="U12" s="196">
        <v>2760.0762</v>
      </c>
      <c r="V12" s="196">
        <v>2300.2572</v>
      </c>
      <c r="W12" s="196">
        <v>1325.3578</v>
      </c>
      <c r="X12" s="196">
        <v>1918.4386044284399</v>
      </c>
      <c r="Y12" s="196">
        <v>1048.78416343138</v>
      </c>
      <c r="Z12" s="284">
        <v>1695.06</v>
      </c>
      <c r="AA12" s="557">
        <v>1705.54</v>
      </c>
      <c r="AB12" s="557">
        <v>2113.35</v>
      </c>
      <c r="AC12" s="557">
        <v>2154.4</v>
      </c>
      <c r="AD12" s="557">
        <v>1828.66</v>
      </c>
      <c r="AE12" s="557">
        <v>1902.96</v>
      </c>
      <c r="AF12" s="557">
        <v>723.17</v>
      </c>
      <c r="AG12" s="557">
        <v>1658.86</v>
      </c>
      <c r="AH12" s="557">
        <v>1752.23</v>
      </c>
      <c r="AI12" s="557">
        <v>1504.32</v>
      </c>
      <c r="AJ12" s="557">
        <v>1310.26</v>
      </c>
      <c r="AK12" s="557">
        <v>532.79</v>
      </c>
      <c r="AL12" s="284">
        <v>1183.42751</v>
      </c>
      <c r="AM12" s="557">
        <v>1236.2365</v>
      </c>
      <c r="AN12" s="557">
        <v>1719.7655</v>
      </c>
      <c r="AO12" s="557">
        <v>704.85256000000004</v>
      </c>
      <c r="AP12" s="557">
        <v>1340.46055</v>
      </c>
      <c r="AQ12" s="557">
        <v>2081.8348000000001</v>
      </c>
      <c r="AR12" s="557">
        <v>1074.3125</v>
      </c>
      <c r="AS12" s="557">
        <v>1488.0758000000001</v>
      </c>
      <c r="AT12" s="557">
        <v>1696.4375</v>
      </c>
      <c r="AU12" s="557">
        <v>1458.866</v>
      </c>
      <c r="AV12" s="557">
        <v>1454.942</v>
      </c>
      <c r="AW12" s="557">
        <v>924.59249999999997</v>
      </c>
      <c r="AX12" s="284">
        <v>2265.19</v>
      </c>
      <c r="AY12" s="557">
        <v>1674.7</v>
      </c>
      <c r="AZ12" s="557">
        <v>2141.86</v>
      </c>
      <c r="BA12" s="557">
        <v>1332.42</v>
      </c>
      <c r="BB12" s="557">
        <v>2297.06</v>
      </c>
      <c r="BC12" s="557">
        <v>1689.35</v>
      </c>
      <c r="BD12" s="557">
        <v>806.29</v>
      </c>
      <c r="BE12" s="557">
        <v>2470.7600000000002</v>
      </c>
      <c r="BF12" s="557">
        <v>2180.9699999999998</v>
      </c>
      <c r="BG12" s="557">
        <v>2596.9699999999998</v>
      </c>
      <c r="BH12" s="557">
        <v>1320.75</v>
      </c>
      <c r="BI12" s="557">
        <v>1024.2</v>
      </c>
      <c r="BJ12" s="284">
        <v>1381.68</v>
      </c>
      <c r="BK12" s="557">
        <v>2285.59</v>
      </c>
      <c r="BL12" s="557">
        <v>1511.19</v>
      </c>
      <c r="BM12" s="557">
        <v>2229.34</v>
      </c>
      <c r="BN12" s="557">
        <v>2180.9</v>
      </c>
      <c r="BO12" s="557">
        <v>1426.52</v>
      </c>
      <c r="BP12" s="557">
        <v>2042.44</v>
      </c>
      <c r="BQ12" s="557">
        <v>2211.9899999999998</v>
      </c>
      <c r="BR12" s="557">
        <v>1883.769</v>
      </c>
      <c r="BS12" s="557">
        <v>2266.453</v>
      </c>
      <c r="BT12" s="429">
        <f t="shared" si="5"/>
        <v>-0.12727024185878155</v>
      </c>
      <c r="BU12" s="24"/>
      <c r="BV12" s="417"/>
    </row>
    <row r="13" spans="1:75" s="396" customFormat="1">
      <c r="A13" s="548" t="s">
        <v>69</v>
      </c>
      <c r="B13" s="572">
        <v>231.05502000000001</v>
      </c>
      <c r="C13" s="573">
        <v>559.05894000000001</v>
      </c>
      <c r="D13" s="573">
        <v>817.10910000000001</v>
      </c>
      <c r="E13" s="573">
        <v>2032.2784999999999</v>
      </c>
      <c r="F13" s="573">
        <v>1150.5621799999999</v>
      </c>
      <c r="G13" s="573">
        <v>80.066999999999993</v>
      </c>
      <c r="H13" s="573">
        <v>0.7</v>
      </c>
      <c r="I13" s="573">
        <v>0</v>
      </c>
      <c r="J13" s="573">
        <v>6.9850000000000003</v>
      </c>
      <c r="K13" s="573">
        <v>39.389000000000003</v>
      </c>
      <c r="L13" s="573">
        <v>1895.2425000000001</v>
      </c>
      <c r="M13" s="577">
        <v>5432.0764399999998</v>
      </c>
      <c r="N13" s="196">
        <v>3878.0148800000002</v>
      </c>
      <c r="O13" s="196">
        <v>1343.2634</v>
      </c>
      <c r="P13" s="196">
        <v>3374.9803000000002</v>
      </c>
      <c r="Q13" s="196">
        <v>319.69749999999999</v>
      </c>
      <c r="R13" s="196">
        <v>479.41899999999998</v>
      </c>
      <c r="S13" s="196">
        <v>83.493099999999998</v>
      </c>
      <c r="T13" s="196">
        <v>142.15899999999999</v>
      </c>
      <c r="U13" s="196">
        <v>7.7160000000000002</v>
      </c>
      <c r="V13" s="196">
        <v>532.91139999999996</v>
      </c>
      <c r="W13" s="196">
        <v>3411.8867500000001</v>
      </c>
      <c r="X13" s="196">
        <v>1812.6475</v>
      </c>
      <c r="Y13" s="196">
        <v>6996.6241</v>
      </c>
      <c r="Z13" s="571">
        <v>4795.6400000000003</v>
      </c>
      <c r="AA13" s="557">
        <v>5943.01</v>
      </c>
      <c r="AB13" s="557">
        <v>6521.1</v>
      </c>
      <c r="AC13" s="557">
        <v>2113.7600000000002</v>
      </c>
      <c r="AD13" s="557">
        <v>2432.27</v>
      </c>
      <c r="AE13" s="557">
        <v>177</v>
      </c>
      <c r="AF13" s="557">
        <v>3.63</v>
      </c>
      <c r="AG13" s="557">
        <v>0</v>
      </c>
      <c r="AH13" s="557">
        <v>13.49</v>
      </c>
      <c r="AI13" s="557">
        <v>438.08</v>
      </c>
      <c r="AJ13" s="557">
        <v>1464.25</v>
      </c>
      <c r="AK13" s="557">
        <v>512.71</v>
      </c>
      <c r="AL13" s="571">
        <v>2443.9614000000001</v>
      </c>
      <c r="AM13" s="557">
        <v>4329.4880000000003</v>
      </c>
      <c r="AN13" s="557">
        <v>942.48080000000004</v>
      </c>
      <c r="AO13" s="557">
        <v>3534.9322000000002</v>
      </c>
      <c r="AP13" s="557">
        <v>161.7321</v>
      </c>
      <c r="AQ13" s="557">
        <v>149.73439999999999</v>
      </c>
      <c r="AR13" s="557">
        <v>529.59</v>
      </c>
      <c r="AS13" s="557">
        <v>0</v>
      </c>
      <c r="AT13" s="557">
        <v>0</v>
      </c>
      <c r="AU13" s="557">
        <v>11965.45419</v>
      </c>
      <c r="AV13" s="557">
        <v>989.59019999999998</v>
      </c>
      <c r="AW13" s="557">
        <v>82.406000000000006</v>
      </c>
      <c r="AX13" s="571">
        <v>806.04</v>
      </c>
      <c r="AY13" s="557">
        <v>1678.23</v>
      </c>
      <c r="AZ13" s="557">
        <v>4488.29</v>
      </c>
      <c r="BA13" s="557">
        <v>2584.7399999999998</v>
      </c>
      <c r="BB13" s="557">
        <v>1046.1500000000001</v>
      </c>
      <c r="BC13" s="557">
        <v>688.08</v>
      </c>
      <c r="BD13" s="557">
        <v>525.32000000000005</v>
      </c>
      <c r="BE13" s="557">
        <v>650.52</v>
      </c>
      <c r="BF13" s="557">
        <v>4340.68</v>
      </c>
      <c r="BG13" s="557">
        <v>2696.51</v>
      </c>
      <c r="BH13" s="557">
        <v>2964.74</v>
      </c>
      <c r="BI13" s="557">
        <v>8153.92</v>
      </c>
      <c r="BJ13" s="571">
        <v>10250.56</v>
      </c>
      <c r="BK13" s="557">
        <v>3193.38</v>
      </c>
      <c r="BL13" s="557">
        <v>2986.88</v>
      </c>
      <c r="BM13" s="557">
        <v>2808.64</v>
      </c>
      <c r="BN13" s="557">
        <v>1990.3</v>
      </c>
      <c r="BO13" s="557">
        <v>438.27</v>
      </c>
      <c r="BP13" s="557">
        <v>705.73</v>
      </c>
      <c r="BQ13" s="557">
        <v>677.14</v>
      </c>
      <c r="BR13" s="557">
        <v>653.04399999999998</v>
      </c>
      <c r="BS13" s="557">
        <v>966.95899999999995</v>
      </c>
      <c r="BT13" s="429">
        <f t="shared" si="5"/>
        <v>-0.64140351788051975</v>
      </c>
      <c r="BU13" s="24"/>
      <c r="BV13" s="417"/>
    </row>
    <row r="14" spans="1:75" s="396" customFormat="1">
      <c r="A14" s="548" t="s">
        <v>70</v>
      </c>
      <c r="B14" s="572">
        <v>1013.8544000000001</v>
      </c>
      <c r="C14" s="573">
        <v>7371.8934200000003</v>
      </c>
      <c r="D14" s="573">
        <v>6988.2171200000003</v>
      </c>
      <c r="E14" s="573">
        <v>591.11923999999999</v>
      </c>
      <c r="F14" s="573">
        <v>540.80200000000002</v>
      </c>
      <c r="G14" s="573">
        <v>651.03188</v>
      </c>
      <c r="H14" s="573">
        <v>678.14372000000003</v>
      </c>
      <c r="I14" s="573">
        <v>581.77739999999994</v>
      </c>
      <c r="J14" s="573">
        <v>135.81136000000001</v>
      </c>
      <c r="K14" s="573">
        <v>354.53320000000002</v>
      </c>
      <c r="L14" s="573">
        <v>254.345</v>
      </c>
      <c r="M14" s="577">
        <v>437.25540000000001</v>
      </c>
      <c r="N14" s="196">
        <v>2043.2906</v>
      </c>
      <c r="O14" s="196">
        <v>7898.2459500000004</v>
      </c>
      <c r="P14" s="196">
        <v>1109.7621999999999</v>
      </c>
      <c r="Q14" s="196">
        <v>2049.4070999999999</v>
      </c>
      <c r="R14" s="196">
        <v>1039.575</v>
      </c>
      <c r="S14" s="196">
        <v>956.24639999999999</v>
      </c>
      <c r="T14" s="196">
        <v>1731.3135</v>
      </c>
      <c r="U14" s="196">
        <v>1035.797</v>
      </c>
      <c r="V14" s="196">
        <v>2802.8332999999998</v>
      </c>
      <c r="W14" s="196">
        <v>6666.0720499999998</v>
      </c>
      <c r="X14" s="196">
        <v>2088.2869999999998</v>
      </c>
      <c r="Y14" s="196">
        <v>2298.4083000000001</v>
      </c>
      <c r="Z14" s="571">
        <v>2644.28</v>
      </c>
      <c r="AA14" s="557">
        <v>5644.58</v>
      </c>
      <c r="AB14" s="557">
        <v>7567.14</v>
      </c>
      <c r="AC14" s="557">
        <v>1793.52</v>
      </c>
      <c r="AD14" s="557">
        <v>773.53</v>
      </c>
      <c r="AE14" s="557">
        <v>471.71</v>
      </c>
      <c r="AF14" s="557">
        <v>825.18</v>
      </c>
      <c r="AG14" s="557">
        <v>526.29999999999995</v>
      </c>
      <c r="AH14" s="557">
        <v>298.88</v>
      </c>
      <c r="AI14" s="557">
        <v>525.16</v>
      </c>
      <c r="AJ14" s="557">
        <v>7300.06</v>
      </c>
      <c r="AK14" s="557">
        <v>4860.6400000000003</v>
      </c>
      <c r="AL14" s="571">
        <v>2256.8568500000001</v>
      </c>
      <c r="AM14" s="557">
        <v>4314.7120000000004</v>
      </c>
      <c r="AN14" s="557">
        <v>5290.9084000000003</v>
      </c>
      <c r="AO14" s="557">
        <v>5061.9277499999998</v>
      </c>
      <c r="AP14" s="557">
        <v>4593.9988999999996</v>
      </c>
      <c r="AQ14" s="557">
        <v>1225.6358</v>
      </c>
      <c r="AR14" s="557">
        <v>177.464</v>
      </c>
      <c r="AS14" s="557">
        <v>1612.5969</v>
      </c>
      <c r="AT14" s="557">
        <v>596.98419999999999</v>
      </c>
      <c r="AU14" s="557">
        <v>212.56899999999999</v>
      </c>
      <c r="AV14" s="557">
        <v>4165.5451999999996</v>
      </c>
      <c r="AW14" s="557">
        <v>1152.0768</v>
      </c>
      <c r="AX14" s="571">
        <v>944.28</v>
      </c>
      <c r="AY14" s="557">
        <v>4077.83</v>
      </c>
      <c r="AZ14" s="557">
        <v>4163.17</v>
      </c>
      <c r="BA14" s="557">
        <v>1201.8900000000001</v>
      </c>
      <c r="BB14" s="557">
        <v>590.84</v>
      </c>
      <c r="BC14" s="557">
        <v>2731.6</v>
      </c>
      <c r="BD14" s="557">
        <v>2494.46</v>
      </c>
      <c r="BE14" s="557">
        <v>426.04</v>
      </c>
      <c r="BF14" s="557">
        <v>156.94999999999999</v>
      </c>
      <c r="BG14" s="557">
        <v>40.54</v>
      </c>
      <c r="BH14" s="557">
        <v>81.14</v>
      </c>
      <c r="BI14" s="557">
        <v>274.42</v>
      </c>
      <c r="BJ14" s="571">
        <v>3982.53</v>
      </c>
      <c r="BK14" s="557">
        <v>201.21</v>
      </c>
      <c r="BL14" s="557">
        <v>207.59</v>
      </c>
      <c r="BM14" s="557">
        <v>132.22</v>
      </c>
      <c r="BN14" s="557">
        <v>2515.67</v>
      </c>
      <c r="BO14" s="557">
        <v>737.67</v>
      </c>
      <c r="BP14" s="557">
        <v>618.35</v>
      </c>
      <c r="BQ14" s="557">
        <v>1119.58</v>
      </c>
      <c r="BR14" s="557">
        <v>150.191</v>
      </c>
      <c r="BS14" s="557">
        <v>184.14</v>
      </c>
      <c r="BT14" s="429">
        <f t="shared" si="5"/>
        <v>3.5421805624074985</v>
      </c>
      <c r="BU14" s="24"/>
      <c r="BV14" s="417"/>
    </row>
    <row r="15" spans="1:75" s="396" customFormat="1">
      <c r="A15" s="548" t="s">
        <v>71</v>
      </c>
      <c r="B15" s="572">
        <v>3865.6401999999998</v>
      </c>
      <c r="C15" s="573">
        <v>7056.72</v>
      </c>
      <c r="D15" s="573">
        <v>2197.2503999999999</v>
      </c>
      <c r="E15" s="573">
        <v>652.55399999999997</v>
      </c>
      <c r="F15" s="573">
        <v>921.14</v>
      </c>
      <c r="G15" s="573">
        <v>1204.7752</v>
      </c>
      <c r="H15" s="573">
        <v>3088.1441</v>
      </c>
      <c r="I15" s="573">
        <v>3210.2532000000001</v>
      </c>
      <c r="J15" s="573">
        <v>567.99680000000001</v>
      </c>
      <c r="K15" s="573">
        <v>4404.5389999999998</v>
      </c>
      <c r="L15" s="573">
        <v>358.08800000000002</v>
      </c>
      <c r="M15" s="577">
        <v>206.33099999999999</v>
      </c>
      <c r="N15" s="573">
        <v>3182.5593399999998</v>
      </c>
      <c r="O15" s="573">
        <v>10919.331200000001</v>
      </c>
      <c r="P15" s="573">
        <v>3162.7773000000002</v>
      </c>
      <c r="Q15" s="573">
        <v>130.03</v>
      </c>
      <c r="R15" s="573">
        <v>179.06100000000001</v>
      </c>
      <c r="S15" s="573">
        <v>204.18100000000001</v>
      </c>
      <c r="T15" s="573">
        <v>579.01559999999995</v>
      </c>
      <c r="U15" s="573">
        <v>1528.1956</v>
      </c>
      <c r="V15" s="573">
        <v>2409.4881999999998</v>
      </c>
      <c r="W15" s="573">
        <v>2830.3483000000001</v>
      </c>
      <c r="X15" s="573">
        <v>1093.20995518</v>
      </c>
      <c r="Y15" s="573">
        <v>499.02120000000002</v>
      </c>
      <c r="Z15" s="284">
        <v>1149.6199999999999</v>
      </c>
      <c r="AA15" s="557">
        <v>9282.9599999999991</v>
      </c>
      <c r="AB15" s="557">
        <v>370.69</v>
      </c>
      <c r="AC15" s="557">
        <v>629.76</v>
      </c>
      <c r="AD15" s="557">
        <v>393.46</v>
      </c>
      <c r="AE15" s="557">
        <v>732.88</v>
      </c>
      <c r="AF15" s="557">
        <v>463.78</v>
      </c>
      <c r="AG15" s="557">
        <v>12.75</v>
      </c>
      <c r="AH15" s="557">
        <v>221.19</v>
      </c>
      <c r="AI15" s="557">
        <v>190.28</v>
      </c>
      <c r="AJ15" s="557">
        <v>26.56</v>
      </c>
      <c r="AK15" s="557">
        <v>1500.65</v>
      </c>
      <c r="AL15" s="284">
        <v>15067.5712</v>
      </c>
      <c r="AM15" s="557">
        <v>5097.7347</v>
      </c>
      <c r="AN15" s="557">
        <v>4118.1113999999998</v>
      </c>
      <c r="AO15" s="557">
        <v>666.74069999999995</v>
      </c>
      <c r="AP15" s="557">
        <v>872.04089999999997</v>
      </c>
      <c r="AQ15" s="557">
        <v>1237.9404999999999</v>
      </c>
      <c r="AR15" s="557">
        <v>0</v>
      </c>
      <c r="AS15" s="557">
        <v>46</v>
      </c>
      <c r="AT15" s="557">
        <v>13</v>
      </c>
      <c r="AU15" s="557">
        <v>57.847700000000003</v>
      </c>
      <c r="AV15" s="557">
        <v>3239.4722999999999</v>
      </c>
      <c r="AW15" s="557">
        <v>4940.1315000000004</v>
      </c>
      <c r="AX15" s="284">
        <v>5020.55</v>
      </c>
      <c r="AY15" s="557">
        <v>13561.67</v>
      </c>
      <c r="AZ15" s="557">
        <v>5389.03</v>
      </c>
      <c r="BA15" s="557">
        <v>1279.67</v>
      </c>
      <c r="BB15" s="557">
        <v>320.31</v>
      </c>
      <c r="BC15" s="557">
        <v>1346.08</v>
      </c>
      <c r="BD15" s="557">
        <v>7283.7</v>
      </c>
      <c r="BE15" s="557">
        <v>2600.5</v>
      </c>
      <c r="BF15" s="557">
        <v>3593.82</v>
      </c>
      <c r="BG15" s="557">
        <v>260.89999999999998</v>
      </c>
      <c r="BH15" s="557">
        <v>1727.35</v>
      </c>
      <c r="BI15" s="557">
        <v>1758.16</v>
      </c>
      <c r="BJ15" s="284">
        <v>342.47</v>
      </c>
      <c r="BK15" s="557">
        <v>145.49</v>
      </c>
      <c r="BL15" s="557">
        <v>80.37</v>
      </c>
      <c r="BM15" s="557">
        <v>3415.92</v>
      </c>
      <c r="BN15" s="557">
        <v>3252.13</v>
      </c>
      <c r="BO15" s="557">
        <v>2561.35</v>
      </c>
      <c r="BP15" s="557">
        <v>7713.06</v>
      </c>
      <c r="BQ15" s="557">
        <v>8582.65</v>
      </c>
      <c r="BR15" s="557">
        <v>481.93</v>
      </c>
      <c r="BS15" s="557">
        <v>47.401000000000003</v>
      </c>
      <c r="BT15" s="429">
        <f t="shared" si="5"/>
        <v>-0.81831736297431967</v>
      </c>
      <c r="BU15" s="24"/>
      <c r="BV15" s="417"/>
    </row>
    <row r="16" spans="1:75" s="396" customFormat="1">
      <c r="A16" s="548" t="s">
        <v>72</v>
      </c>
      <c r="B16" s="572">
        <v>37.826000000000001</v>
      </c>
      <c r="C16" s="573">
        <v>0</v>
      </c>
      <c r="D16" s="573">
        <v>8.2330000000000005</v>
      </c>
      <c r="E16" s="573">
        <v>49.964599999999997</v>
      </c>
      <c r="F16" s="573">
        <v>37.957700000000003</v>
      </c>
      <c r="G16" s="573">
        <v>43.9377</v>
      </c>
      <c r="H16" s="573">
        <v>173.3235</v>
      </c>
      <c r="I16" s="573">
        <v>129.15369999999999</v>
      </c>
      <c r="J16" s="573">
        <v>160.53309999999999</v>
      </c>
      <c r="K16" s="573">
        <v>39.1</v>
      </c>
      <c r="L16" s="573">
        <v>20.585999999999999</v>
      </c>
      <c r="M16" s="577">
        <v>91.992000000000004</v>
      </c>
      <c r="N16" s="573">
        <v>11.491</v>
      </c>
      <c r="O16" s="573">
        <v>221.56700000000001</v>
      </c>
      <c r="P16" s="573">
        <v>90.325999999999993</v>
      </c>
      <c r="Q16" s="573">
        <v>4.3319999999999999</v>
      </c>
      <c r="R16" s="573">
        <v>139.53100000000001</v>
      </c>
      <c r="S16" s="573">
        <v>564.18629999999996</v>
      </c>
      <c r="T16" s="573">
        <v>507.5428</v>
      </c>
      <c r="U16" s="573">
        <v>292.45170000000002</v>
      </c>
      <c r="V16" s="573">
        <v>391.28</v>
      </c>
      <c r="W16" s="573">
        <v>43.0976</v>
      </c>
      <c r="X16" s="573">
        <v>51.527000000000001</v>
      </c>
      <c r="Y16" s="573">
        <v>24.156500000000001</v>
      </c>
      <c r="Z16" s="571">
        <v>29.58</v>
      </c>
      <c r="AA16" s="557">
        <v>14.24</v>
      </c>
      <c r="AB16" s="557">
        <v>23.94</v>
      </c>
      <c r="AC16" s="557">
        <v>22.82</v>
      </c>
      <c r="AD16" s="557">
        <v>217.16</v>
      </c>
      <c r="AE16" s="557">
        <v>221.8</v>
      </c>
      <c r="AF16" s="557">
        <v>116.86</v>
      </c>
      <c r="AG16" s="557">
        <v>82.08</v>
      </c>
      <c r="AH16" s="557">
        <v>116.88</v>
      </c>
      <c r="AI16" s="557">
        <v>89.13</v>
      </c>
      <c r="AJ16" s="557">
        <v>42.02</v>
      </c>
      <c r="AK16" s="557">
        <v>13.68</v>
      </c>
      <c r="AL16" s="571">
        <v>6.5369999999999999</v>
      </c>
      <c r="AM16" s="557">
        <v>62.351999999999997</v>
      </c>
      <c r="AN16" s="557">
        <v>56.826500000000003</v>
      </c>
      <c r="AO16" s="557">
        <v>43.051000000000002</v>
      </c>
      <c r="AP16" s="557">
        <v>213.233</v>
      </c>
      <c r="AQ16" s="557">
        <v>219.70949999999999</v>
      </c>
      <c r="AR16" s="557">
        <v>116.19372</v>
      </c>
      <c r="AS16" s="557">
        <v>308.16210000000001</v>
      </c>
      <c r="AT16" s="557">
        <v>137.82400000000001</v>
      </c>
      <c r="AU16" s="557">
        <v>89.620999999999995</v>
      </c>
      <c r="AV16" s="557">
        <v>58.231200000000001</v>
      </c>
      <c r="AW16" s="557">
        <v>8.4215</v>
      </c>
      <c r="AX16" s="571">
        <v>4.75</v>
      </c>
      <c r="AY16" s="557">
        <v>45.26</v>
      </c>
      <c r="AZ16" s="557">
        <v>64.66</v>
      </c>
      <c r="BA16" s="557">
        <v>143.11000000000001</v>
      </c>
      <c r="BB16" s="557">
        <v>139.93</v>
      </c>
      <c r="BC16" s="557">
        <v>149.1</v>
      </c>
      <c r="BD16" s="557">
        <v>185.79</v>
      </c>
      <c r="BE16" s="557">
        <v>214.38</v>
      </c>
      <c r="BF16" s="557">
        <v>177.85</v>
      </c>
      <c r="BG16" s="557">
        <v>81.55</v>
      </c>
      <c r="BH16" s="557">
        <v>115.82</v>
      </c>
      <c r="BI16" s="557">
        <v>35.04</v>
      </c>
      <c r="BJ16" s="571">
        <v>62.67</v>
      </c>
      <c r="BK16" s="557">
        <v>128.94999999999999</v>
      </c>
      <c r="BL16" s="557">
        <v>150.46</v>
      </c>
      <c r="BM16" s="557">
        <v>358.98</v>
      </c>
      <c r="BN16" s="557">
        <v>435.13</v>
      </c>
      <c r="BO16" s="557">
        <v>414.34</v>
      </c>
      <c r="BP16" s="557">
        <v>112.21</v>
      </c>
      <c r="BQ16" s="557">
        <v>12.46</v>
      </c>
      <c r="BR16" s="557">
        <v>0</v>
      </c>
      <c r="BS16" s="557">
        <v>44.503</v>
      </c>
      <c r="BT16" s="429">
        <f t="shared" si="5"/>
        <v>-0.45428571428571429</v>
      </c>
      <c r="BU16" s="24"/>
      <c r="BV16" s="417"/>
    </row>
    <row r="17" spans="1:74" s="396" customFormat="1">
      <c r="A17" s="548" t="s">
        <v>73</v>
      </c>
      <c r="B17" s="572">
        <v>38.7515</v>
      </c>
      <c r="C17" s="573">
        <v>75.162499999999994</v>
      </c>
      <c r="D17" s="573">
        <v>34.814999999999998</v>
      </c>
      <c r="E17" s="573">
        <v>15.065</v>
      </c>
      <c r="F17" s="573">
        <v>75.021199999999993</v>
      </c>
      <c r="G17" s="573">
        <v>23.684200000000001</v>
      </c>
      <c r="H17" s="573">
        <v>80.035600000000002</v>
      </c>
      <c r="I17" s="573">
        <v>84.603899999999996</v>
      </c>
      <c r="J17" s="573">
        <v>54.864100000000001</v>
      </c>
      <c r="K17" s="573">
        <v>36.957999999999998</v>
      </c>
      <c r="L17" s="573">
        <v>30.684999999999999</v>
      </c>
      <c r="M17" s="577">
        <v>62.423999999999999</v>
      </c>
      <c r="N17" s="573">
        <v>25.295999999999999</v>
      </c>
      <c r="O17" s="573">
        <v>104.945216</v>
      </c>
      <c r="P17" s="573">
        <v>59.148699999999998</v>
      </c>
      <c r="Q17" s="573">
        <v>0</v>
      </c>
      <c r="R17" s="573">
        <v>54.442500000000003</v>
      </c>
      <c r="S17" s="573">
        <v>91.696299999999994</v>
      </c>
      <c r="T17" s="573">
        <v>69.726349999999996</v>
      </c>
      <c r="U17" s="573">
        <v>121.43085000000001</v>
      </c>
      <c r="V17" s="573">
        <v>121.7931</v>
      </c>
      <c r="W17" s="573">
        <v>96.589399999999998</v>
      </c>
      <c r="X17" s="573">
        <v>69.319199999999995</v>
      </c>
      <c r="Y17" s="573">
        <v>81.769149999999996</v>
      </c>
      <c r="Z17" s="571">
        <v>65.239999999999995</v>
      </c>
      <c r="AA17" s="557">
        <v>40.43</v>
      </c>
      <c r="AB17" s="557">
        <v>87.07</v>
      </c>
      <c r="AC17" s="557">
        <v>81.62</v>
      </c>
      <c r="AD17" s="557">
        <v>59.88</v>
      </c>
      <c r="AE17" s="557">
        <v>78.28</v>
      </c>
      <c r="AF17" s="557">
        <v>58.56</v>
      </c>
      <c r="AG17" s="557">
        <v>62.84</v>
      </c>
      <c r="AH17" s="557">
        <v>66.94</v>
      </c>
      <c r="AI17" s="557">
        <v>62.53</v>
      </c>
      <c r="AJ17" s="557">
        <v>54.72</v>
      </c>
      <c r="AK17" s="557">
        <v>23.65</v>
      </c>
      <c r="AL17" s="571">
        <v>87.411619999999999</v>
      </c>
      <c r="AM17" s="557">
        <v>0</v>
      </c>
      <c r="AN17" s="557">
        <v>20.444199999999999</v>
      </c>
      <c r="AO17" s="557">
        <v>105.86579999999999</v>
      </c>
      <c r="AP17" s="557">
        <v>95.718999999999994</v>
      </c>
      <c r="AQ17" s="557">
        <v>116.6472</v>
      </c>
      <c r="AR17" s="557">
        <v>125.953</v>
      </c>
      <c r="AS17" s="557">
        <v>165.01390000000001</v>
      </c>
      <c r="AT17" s="557">
        <v>89.912999999999997</v>
      </c>
      <c r="AU17" s="557">
        <v>44.5349</v>
      </c>
      <c r="AV17" s="557">
        <v>44.250999999999998</v>
      </c>
      <c r="AW17" s="557">
        <v>21.609300000000001</v>
      </c>
      <c r="AX17" s="571">
        <v>72.05</v>
      </c>
      <c r="AY17" s="557">
        <v>45.74</v>
      </c>
      <c r="AZ17" s="557">
        <v>22.07</v>
      </c>
      <c r="BA17" s="557">
        <v>16.03</v>
      </c>
      <c r="BB17" s="557">
        <v>24.65</v>
      </c>
      <c r="BC17" s="557">
        <v>16.64</v>
      </c>
      <c r="BD17" s="557">
        <v>0</v>
      </c>
      <c r="BE17" s="557">
        <v>9.17</v>
      </c>
      <c r="BF17" s="557">
        <v>0</v>
      </c>
      <c r="BG17" s="557">
        <v>0</v>
      </c>
      <c r="BH17" s="557">
        <v>0</v>
      </c>
      <c r="BI17" s="557">
        <v>0</v>
      </c>
      <c r="BJ17" s="571">
        <v>0</v>
      </c>
      <c r="BK17" s="557">
        <v>10.78</v>
      </c>
      <c r="BL17" s="557">
        <v>6.56</v>
      </c>
      <c r="BM17" s="557">
        <v>0</v>
      </c>
      <c r="BN17" s="557">
        <v>0</v>
      </c>
      <c r="BO17" s="557">
        <v>22.34</v>
      </c>
      <c r="BP17" s="557">
        <v>0</v>
      </c>
      <c r="BQ17" s="557">
        <v>0</v>
      </c>
      <c r="BR17" s="557">
        <v>0</v>
      </c>
      <c r="BS17" s="557">
        <v>0</v>
      </c>
      <c r="BT17" s="429" t="str">
        <f t="shared" si="5"/>
        <v>-</v>
      </c>
      <c r="BU17" s="24"/>
      <c r="BV17" s="417"/>
    </row>
    <row r="18" spans="1:74">
      <c r="A18" s="402" t="s">
        <v>74</v>
      </c>
      <c r="B18" s="571">
        <v>0</v>
      </c>
      <c r="C18" s="557">
        <v>0</v>
      </c>
      <c r="D18" s="557">
        <v>0</v>
      </c>
      <c r="E18" s="557">
        <v>0</v>
      </c>
      <c r="F18" s="557">
        <v>0</v>
      </c>
      <c r="G18" s="557">
        <v>0</v>
      </c>
      <c r="H18" s="557">
        <v>0</v>
      </c>
      <c r="I18" s="557">
        <v>0</v>
      </c>
      <c r="J18" s="557">
        <v>0</v>
      </c>
      <c r="K18" s="557">
        <v>0</v>
      </c>
      <c r="L18" s="557">
        <v>0.28000000000000003</v>
      </c>
      <c r="M18" s="576">
        <v>0</v>
      </c>
      <c r="N18" s="557">
        <v>0</v>
      </c>
      <c r="O18" s="557">
        <v>0</v>
      </c>
      <c r="P18" s="557">
        <v>0</v>
      </c>
      <c r="Q18" s="557">
        <v>0</v>
      </c>
      <c r="R18" s="557">
        <v>0</v>
      </c>
      <c r="S18" s="557">
        <v>0</v>
      </c>
      <c r="T18" s="557">
        <v>0</v>
      </c>
      <c r="U18" s="557">
        <v>0.04</v>
      </c>
      <c r="V18" s="557">
        <v>0</v>
      </c>
      <c r="W18" s="557">
        <v>2.5000000000000001E-2</v>
      </c>
      <c r="X18" s="557">
        <v>0</v>
      </c>
      <c r="Y18" s="557">
        <v>5</v>
      </c>
      <c r="Z18" s="284">
        <v>3.25</v>
      </c>
      <c r="AA18" s="279">
        <v>0</v>
      </c>
      <c r="AB18" s="279">
        <v>0</v>
      </c>
      <c r="AC18" s="557">
        <v>8.74</v>
      </c>
      <c r="AD18" s="557">
        <v>4.49</v>
      </c>
      <c r="AE18" s="557">
        <v>11.48</v>
      </c>
      <c r="AF18" s="557">
        <v>2.64</v>
      </c>
      <c r="AG18" s="557">
        <v>3.31</v>
      </c>
      <c r="AH18" s="557">
        <v>0</v>
      </c>
      <c r="AI18" s="557">
        <v>0</v>
      </c>
      <c r="AJ18" s="557">
        <v>24.41</v>
      </c>
      <c r="AK18" s="557">
        <v>10.39</v>
      </c>
      <c r="AL18" s="284">
        <v>0</v>
      </c>
      <c r="AM18" s="279">
        <v>0</v>
      </c>
      <c r="AN18" s="279">
        <v>0</v>
      </c>
      <c r="AO18" s="557">
        <v>0.68500000000000005</v>
      </c>
      <c r="AP18" s="557">
        <v>0</v>
      </c>
      <c r="AQ18" s="557">
        <v>3.9115384615384601</v>
      </c>
      <c r="AR18" s="557">
        <v>8.75</v>
      </c>
      <c r="AS18" s="557">
        <v>9.1076923076923109</v>
      </c>
      <c r="AT18" s="557">
        <v>5.0896923076923102</v>
      </c>
      <c r="AU18" s="557">
        <v>4.6710000000000003</v>
      </c>
      <c r="AV18" s="557">
        <v>0.64700000000000002</v>
      </c>
      <c r="AW18" s="557">
        <v>0</v>
      </c>
      <c r="AX18" s="284">
        <v>0</v>
      </c>
      <c r="AY18" s="279">
        <v>0</v>
      </c>
      <c r="AZ18" s="279">
        <v>0.37</v>
      </c>
      <c r="BA18" s="557">
        <v>0</v>
      </c>
      <c r="BB18" s="557">
        <v>0</v>
      </c>
      <c r="BC18" s="557">
        <v>0</v>
      </c>
      <c r="BD18" s="557">
        <v>0</v>
      </c>
      <c r="BE18" s="557">
        <v>3</v>
      </c>
      <c r="BF18" s="557">
        <v>0</v>
      </c>
      <c r="BG18" s="557">
        <v>1.22</v>
      </c>
      <c r="BH18" s="557">
        <v>1.1000000000000001</v>
      </c>
      <c r="BI18" s="557">
        <v>4.8</v>
      </c>
      <c r="BJ18" s="284">
        <v>0</v>
      </c>
      <c r="BK18" s="279">
        <v>0</v>
      </c>
      <c r="BL18" s="557">
        <v>0</v>
      </c>
      <c r="BM18" s="557">
        <v>0</v>
      </c>
      <c r="BN18" s="557">
        <v>0</v>
      </c>
      <c r="BO18" s="557">
        <v>0</v>
      </c>
      <c r="BP18" s="557">
        <v>0</v>
      </c>
      <c r="BQ18" s="557">
        <v>0</v>
      </c>
      <c r="BR18" s="557">
        <v>0</v>
      </c>
      <c r="BS18" s="557">
        <v>0</v>
      </c>
      <c r="BT18" s="429">
        <f t="shared" si="5"/>
        <v>-1</v>
      </c>
      <c r="BU18" s="24"/>
      <c r="BV18" s="417"/>
    </row>
    <row r="19" spans="1:74">
      <c r="A19" s="440" t="s">
        <v>75</v>
      </c>
      <c r="B19" s="574">
        <v>93.837000000000003</v>
      </c>
      <c r="C19" s="575">
        <v>6.3980000000000201</v>
      </c>
      <c r="D19" s="575">
        <v>18.622</v>
      </c>
      <c r="E19" s="575">
        <v>602.61</v>
      </c>
      <c r="F19" s="575">
        <v>214.89400000000001</v>
      </c>
      <c r="G19" s="575">
        <v>636.02</v>
      </c>
      <c r="H19" s="575">
        <v>387.84399999999999</v>
      </c>
      <c r="I19" s="575">
        <v>263.56400000000002</v>
      </c>
      <c r="J19" s="575">
        <v>6.6800000000000104</v>
      </c>
      <c r="K19" s="575">
        <v>489.74</v>
      </c>
      <c r="L19" s="575">
        <v>655.30200000000002</v>
      </c>
      <c r="M19" s="578">
        <v>696.78099999999995</v>
      </c>
      <c r="N19" s="575">
        <v>27.544</v>
      </c>
      <c r="O19" s="575">
        <v>0</v>
      </c>
      <c r="P19" s="575">
        <v>0</v>
      </c>
      <c r="Q19" s="575">
        <v>2.5110000000000001</v>
      </c>
      <c r="R19" s="575">
        <v>35.198</v>
      </c>
      <c r="S19" s="575">
        <v>59.593000000000004</v>
      </c>
      <c r="T19" s="575">
        <v>42.883000000000003</v>
      </c>
      <c r="U19" s="575">
        <v>42.579000000000001</v>
      </c>
      <c r="V19" s="575">
        <v>7.0149999999999997</v>
      </c>
      <c r="W19" s="575">
        <v>6.532</v>
      </c>
      <c r="X19" s="575">
        <v>0.74299999999999999</v>
      </c>
      <c r="Y19" s="575">
        <v>6.444</v>
      </c>
      <c r="Z19" s="574">
        <v>684.39</v>
      </c>
      <c r="AA19" s="575">
        <v>725.25</v>
      </c>
      <c r="AB19" s="575">
        <v>255.38</v>
      </c>
      <c r="AC19" s="575">
        <v>860.19</v>
      </c>
      <c r="AD19" s="575">
        <v>673.49</v>
      </c>
      <c r="AE19" s="575">
        <v>365.34</v>
      </c>
      <c r="AF19" s="575">
        <v>109.17</v>
      </c>
      <c r="AG19" s="575">
        <v>603.46</v>
      </c>
      <c r="AH19" s="575">
        <v>159.07</v>
      </c>
      <c r="AI19" s="575">
        <v>884.01</v>
      </c>
      <c r="AJ19" s="575">
        <v>626.80999999999995</v>
      </c>
      <c r="AK19" s="575">
        <v>776.02</v>
      </c>
      <c r="AL19" s="574">
        <v>0</v>
      </c>
      <c r="AM19" s="575">
        <v>0</v>
      </c>
      <c r="AN19" s="575">
        <v>5.9960000000000004</v>
      </c>
      <c r="AO19" s="575">
        <v>0</v>
      </c>
      <c r="AP19" s="575">
        <v>0</v>
      </c>
      <c r="AQ19" s="575">
        <v>0</v>
      </c>
      <c r="AR19" s="575">
        <v>0</v>
      </c>
      <c r="AS19" s="575">
        <v>0.04</v>
      </c>
      <c r="AT19" s="575">
        <v>0.04</v>
      </c>
      <c r="AU19" s="575">
        <v>0</v>
      </c>
      <c r="AV19" s="575">
        <v>0.4</v>
      </c>
      <c r="AW19" s="575">
        <v>0</v>
      </c>
      <c r="AX19" s="574">
        <v>939.78</v>
      </c>
      <c r="AY19" s="575">
        <v>0</v>
      </c>
      <c r="AZ19" s="575">
        <v>1842.81</v>
      </c>
      <c r="BA19" s="575">
        <v>812.7</v>
      </c>
      <c r="BB19" s="575">
        <v>0</v>
      </c>
      <c r="BC19" s="575">
        <v>918.76</v>
      </c>
      <c r="BD19" s="575">
        <v>1094.52</v>
      </c>
      <c r="BE19" s="575">
        <v>1046.05</v>
      </c>
      <c r="BF19" s="575">
        <v>951.4</v>
      </c>
      <c r="BG19" s="575">
        <v>1178.58</v>
      </c>
      <c r="BH19" s="575">
        <v>1564.4</v>
      </c>
      <c r="BI19" s="575">
        <v>1127.1199999999999</v>
      </c>
      <c r="BJ19" s="574">
        <v>967.3</v>
      </c>
      <c r="BK19" s="575">
        <v>789.77</v>
      </c>
      <c r="BL19" s="584">
        <v>687.39</v>
      </c>
      <c r="BM19" s="584">
        <v>1107.74</v>
      </c>
      <c r="BN19" s="575">
        <v>17.23</v>
      </c>
      <c r="BO19" s="575">
        <v>840.85</v>
      </c>
      <c r="BP19" s="575">
        <v>13.13</v>
      </c>
      <c r="BQ19" s="575">
        <v>944.05</v>
      </c>
      <c r="BR19" s="575">
        <v>233.97</v>
      </c>
      <c r="BS19" s="575">
        <v>1009.413</v>
      </c>
      <c r="BT19" s="457">
        <f t="shared" si="5"/>
        <v>-0.143534592475691</v>
      </c>
      <c r="BU19" s="24"/>
      <c r="BV19" s="417"/>
    </row>
    <row r="20" spans="1:74">
      <c r="A20" s="82" t="s">
        <v>59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9"/>
      <c r="BF20" s="309"/>
      <c r="BG20" s="309"/>
      <c r="BH20" s="309"/>
      <c r="BI20" s="309"/>
      <c r="BJ20" s="309"/>
      <c r="BK20" s="309"/>
      <c r="BL20" s="309"/>
      <c r="BM20" s="309"/>
      <c r="BN20" s="309"/>
      <c r="BO20" s="309"/>
      <c r="BP20" s="309"/>
      <c r="BQ20" s="309"/>
      <c r="BR20" s="309"/>
      <c r="BS20" s="309"/>
      <c r="BT20" s="309"/>
      <c r="BU20" s="431"/>
      <c r="BV20" s="417"/>
    </row>
    <row r="21" spans="1:74">
      <c r="A21" s="82" t="s">
        <v>60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09"/>
      <c r="BR21" s="309"/>
      <c r="BS21" s="309"/>
      <c r="BT21" s="309"/>
      <c r="BU21" s="431"/>
      <c r="BV21" s="431"/>
    </row>
    <row r="22" spans="1:74">
      <c r="A22" s="82" t="s">
        <v>61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D22" s="309"/>
      <c r="AE22" s="309"/>
      <c r="AF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9"/>
      <c r="BF22" s="309"/>
      <c r="BG22" s="309"/>
      <c r="BH22" s="309"/>
      <c r="BI22" s="309"/>
      <c r="BJ22" s="309"/>
      <c r="BK22" s="309"/>
      <c r="BL22" s="309"/>
      <c r="BM22" s="309"/>
      <c r="BN22" s="309"/>
      <c r="BO22" s="309"/>
      <c r="BP22" s="309"/>
      <c r="BQ22" s="309"/>
      <c r="BR22" s="309"/>
      <c r="BS22" s="309"/>
      <c r="BT22" s="309"/>
      <c r="BU22" s="431"/>
      <c r="BV22" s="431"/>
    </row>
    <row r="23" spans="1:74"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Y23" s="309"/>
      <c r="Z23" s="582"/>
      <c r="AA23" s="583"/>
      <c r="AB23" s="583"/>
      <c r="AC23" s="583"/>
      <c r="AD23" s="583"/>
      <c r="AE23" s="583"/>
      <c r="AF23" s="583"/>
      <c r="AG23" s="583"/>
      <c r="AH23" s="583"/>
      <c r="AI23" s="414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414"/>
      <c r="BA23" s="414"/>
      <c r="BB23" s="414"/>
      <c r="BC23" s="414"/>
      <c r="BD23" s="414"/>
      <c r="BE23" s="414"/>
      <c r="BF23" s="414"/>
      <c r="BG23" s="414"/>
      <c r="BH23" s="414"/>
      <c r="BI23" s="414"/>
      <c r="BJ23" s="414"/>
      <c r="BK23" s="414"/>
      <c r="BL23" s="414"/>
      <c r="BM23" s="414"/>
      <c r="BN23" s="414"/>
      <c r="BO23" s="414"/>
      <c r="BP23" s="414"/>
      <c r="BQ23" s="414"/>
      <c r="BR23" s="414"/>
      <c r="BS23" s="414"/>
      <c r="BT23" s="414"/>
      <c r="BU23" s="431"/>
      <c r="BV23" s="431"/>
    </row>
    <row r="24" spans="1:74">
      <c r="B24" s="309"/>
      <c r="H24" s="309"/>
      <c r="Y24" s="309"/>
      <c r="Z24" s="582"/>
      <c r="AA24" s="583"/>
      <c r="AB24" s="583"/>
      <c r="AC24" s="583"/>
      <c r="AD24" s="583"/>
      <c r="AE24" s="583"/>
      <c r="AF24" s="583"/>
      <c r="AG24" s="583"/>
      <c r="AH24" s="583"/>
      <c r="AI24" s="414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414"/>
      <c r="BA24" s="414"/>
      <c r="BB24" s="414"/>
      <c r="BC24" s="414"/>
      <c r="BD24" s="414"/>
      <c r="BE24" s="414"/>
      <c r="BF24" s="414"/>
      <c r="BG24" s="414"/>
      <c r="BH24" s="414"/>
      <c r="BI24" s="414"/>
      <c r="BJ24" s="414"/>
      <c r="BK24" s="414"/>
      <c r="BL24" s="414"/>
      <c r="BM24" s="414"/>
      <c r="BN24" s="414"/>
      <c r="BO24" s="414"/>
      <c r="BP24" s="414"/>
      <c r="BQ24" s="414"/>
      <c r="BR24" s="414"/>
      <c r="BS24" s="414"/>
      <c r="BT24" s="414"/>
      <c r="BU24" s="431"/>
      <c r="BV24" s="431"/>
    </row>
    <row r="25" spans="1:74">
      <c r="H25" s="309"/>
      <c r="U25" s="309"/>
      <c r="V25" s="309"/>
      <c r="W25" s="309"/>
      <c r="X25" s="309"/>
      <c r="Y25" s="309"/>
      <c r="Z25" s="582"/>
      <c r="AA25" s="583"/>
      <c r="AB25" s="583"/>
      <c r="AC25" s="583"/>
      <c r="AD25" s="583"/>
      <c r="AE25" s="583"/>
      <c r="AF25" s="583"/>
      <c r="AG25" s="583"/>
      <c r="AH25" s="583"/>
      <c r="AI25" s="414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414"/>
      <c r="BA25" s="414"/>
      <c r="BB25" s="414"/>
      <c r="BC25" s="414"/>
      <c r="BD25" s="414"/>
      <c r="BE25" s="414"/>
      <c r="BF25" s="414"/>
      <c r="BG25" s="414"/>
      <c r="BH25" s="414"/>
      <c r="BI25" s="414"/>
      <c r="BJ25" s="414"/>
      <c r="BK25" s="414"/>
      <c r="BL25" s="414"/>
      <c r="BM25" s="414"/>
      <c r="BN25" s="414"/>
      <c r="BO25" s="414"/>
      <c r="BP25" s="414"/>
      <c r="BQ25" s="414"/>
      <c r="BR25" s="414"/>
      <c r="BS25" s="414"/>
      <c r="BT25" s="414"/>
      <c r="BU25" s="431"/>
      <c r="BV25" s="431"/>
    </row>
    <row r="26" spans="1:74">
      <c r="H26" s="309"/>
      <c r="Q26" s="579"/>
      <c r="Z26" s="582"/>
      <c r="AA26" s="583"/>
      <c r="AB26" s="583"/>
      <c r="AC26" s="583"/>
      <c r="AD26" s="583"/>
      <c r="AE26" s="583"/>
      <c r="AF26" s="583"/>
      <c r="AG26" s="583"/>
      <c r="AH26" s="583"/>
      <c r="AI26" s="414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414"/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  <c r="BK26" s="414"/>
      <c r="BL26" s="414"/>
      <c r="BM26" s="414"/>
      <c r="BN26" s="414"/>
      <c r="BO26" s="414"/>
      <c r="BP26" s="414"/>
      <c r="BQ26" s="414"/>
      <c r="BR26" s="414"/>
      <c r="BS26" s="414"/>
      <c r="BT26" s="414"/>
      <c r="BU26" s="431"/>
      <c r="BV26" s="431"/>
    </row>
    <row r="27" spans="1:74">
      <c r="Q27" s="580"/>
      <c r="Z27" s="582"/>
      <c r="AA27" s="583"/>
      <c r="AB27" s="583"/>
      <c r="AC27" s="583"/>
      <c r="AD27" s="583"/>
      <c r="AE27" s="583"/>
      <c r="AF27" s="583"/>
      <c r="AG27" s="583"/>
      <c r="AH27" s="583"/>
      <c r="AI27" s="414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414"/>
      <c r="BA27" s="414"/>
      <c r="BB27" s="414"/>
      <c r="BC27" s="414"/>
      <c r="BD27" s="414"/>
      <c r="BE27" s="414"/>
      <c r="BF27" s="414"/>
      <c r="BG27" s="414"/>
      <c r="BH27" s="414"/>
      <c r="BI27" s="414"/>
      <c r="BJ27" s="414"/>
      <c r="BK27" s="414"/>
      <c r="BL27" s="414"/>
      <c r="BM27" s="414"/>
      <c r="BN27" s="414"/>
      <c r="BO27" s="414"/>
      <c r="BP27" s="414"/>
      <c r="BQ27" s="414"/>
      <c r="BR27" s="414"/>
      <c r="BS27" s="414"/>
      <c r="BT27" s="414"/>
      <c r="BU27" s="431"/>
      <c r="BV27" s="431"/>
    </row>
    <row r="28" spans="1:74">
      <c r="Q28" s="580"/>
      <c r="Z28" s="582"/>
      <c r="AA28" s="85"/>
      <c r="AB28" s="583"/>
      <c r="AC28" s="583"/>
      <c r="AD28" s="583"/>
      <c r="AE28" s="583"/>
      <c r="AF28" s="583"/>
      <c r="AG28" s="583"/>
      <c r="AH28" s="583"/>
      <c r="AI28" s="414"/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414"/>
      <c r="BQ28" s="414"/>
      <c r="BR28" s="414"/>
      <c r="BS28" s="414"/>
      <c r="BT28" s="414"/>
      <c r="BU28" s="431"/>
      <c r="BV28" s="431"/>
    </row>
    <row r="29" spans="1:74">
      <c r="Q29" s="580"/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414"/>
      <c r="BQ29" s="414"/>
      <c r="BR29" s="414"/>
      <c r="BS29" s="414"/>
      <c r="BT29" s="414"/>
    </row>
    <row r="30" spans="1:74">
      <c r="Q30" s="580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414"/>
      <c r="BQ30" s="414"/>
      <c r="BR30" s="414"/>
      <c r="BS30" s="414"/>
      <c r="BT30" s="414"/>
    </row>
    <row r="31" spans="1:74">
      <c r="Q31" s="581"/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BP31" s="414"/>
      <c r="BQ31" s="414"/>
      <c r="BR31" s="414"/>
      <c r="BS31" s="414"/>
      <c r="BT31" s="414"/>
    </row>
    <row r="32" spans="1:74">
      <c r="Q32" s="580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414"/>
      <c r="BA32" s="414"/>
      <c r="BB32" s="414"/>
      <c r="BP32" s="414"/>
      <c r="BQ32" s="414"/>
      <c r="BR32" s="414"/>
      <c r="BS32" s="414"/>
      <c r="BT32" s="414"/>
    </row>
    <row r="33" spans="17:72">
      <c r="Q33" s="580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414"/>
      <c r="BQ33" s="414"/>
      <c r="BR33" s="414"/>
      <c r="BS33" s="414"/>
      <c r="BT33" s="414"/>
    </row>
    <row r="34" spans="17:72">
      <c r="Q34" s="581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414"/>
      <c r="BQ34" s="414"/>
      <c r="BR34" s="414"/>
      <c r="BS34" s="414"/>
      <c r="BT34" s="414"/>
    </row>
    <row r="35" spans="17:72">
      <c r="Q35" s="581"/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BP35" s="414"/>
      <c r="BQ35" s="414"/>
      <c r="BR35" s="414"/>
      <c r="BS35" s="414"/>
      <c r="BT35" s="414"/>
    </row>
    <row r="36" spans="17:72">
      <c r="Q36" s="581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</row>
    <row r="37" spans="17:72">
      <c r="Q37" s="581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BQ37"/>
      <c r="BR37"/>
      <c r="BS37"/>
    </row>
    <row r="38" spans="17:72"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</row>
    <row r="39" spans="17:72"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</row>
    <row r="40" spans="17:72"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</row>
    <row r="41" spans="17:72"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</row>
    <row r="42" spans="17:72"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</row>
    <row r="43" spans="17:72"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</row>
    <row r="44" spans="17:72"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</row>
    <row r="45" spans="17:72"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</row>
    <row r="46" spans="17:72"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</row>
    <row r="47" spans="17:72"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</row>
    <row r="48" spans="17:72"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</row>
    <row r="49" spans="36:51"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</row>
    <row r="50" spans="36:51"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</row>
    <row r="51" spans="36:51"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</row>
    <row r="52" spans="36:51"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</row>
    <row r="53" spans="36:51"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</row>
    <row r="54" spans="36:51"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</row>
    <row r="55" spans="36:51"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</row>
    <row r="56" spans="36:51"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</row>
    <row r="57" spans="36:51"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</row>
    <row r="58" spans="36:51"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</row>
    <row r="59" spans="36:51"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</row>
    <row r="60" spans="36:51"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</row>
    <row r="61" spans="36:51"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</row>
    <row r="62" spans="36:51"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</row>
    <row r="63" spans="36:51"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</row>
    <row r="64" spans="36:51"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</row>
    <row r="65" spans="36:51"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</row>
    <row r="66" spans="36:51"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</row>
    <row r="67" spans="36:51"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</row>
  </sheetData>
  <sortState ref="BQ24:BS31">
    <sortCondition descending="1" ref="BS23"/>
  </sortState>
  <mergeCells count="7">
    <mergeCell ref="BJ6:BT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BW73"/>
  <sheetViews>
    <sheetView showGridLines="0" zoomScale="90" zoomScaleNormal="90" workbookViewId="0">
      <pane xSplit="1" ySplit="7" topLeftCell="BQ8" activePane="bottomRight" state="frozen"/>
      <selection pane="topRight"/>
      <selection pane="bottomLeft"/>
      <selection pane="bottomRight" activeCell="A4" sqref="A4"/>
    </sheetView>
  </sheetViews>
  <sheetFormatPr baseColWidth="10" defaultColWidth="11.42578125" defaultRowHeight="15"/>
  <cols>
    <col min="1" max="1" width="18.140625" style="53" customWidth="1"/>
    <col min="2" max="3" width="10.28515625" style="53" customWidth="1"/>
    <col min="4" max="4" width="10" style="53" customWidth="1"/>
    <col min="5" max="5" width="10.28515625" style="53" customWidth="1"/>
    <col min="6" max="7" width="10" style="53" customWidth="1"/>
    <col min="8" max="8" width="10.28515625" style="53" customWidth="1"/>
    <col min="9" max="9" width="9.5703125" style="53" customWidth="1"/>
    <col min="10" max="10" width="10.28515625" style="53" customWidth="1"/>
    <col min="11" max="11" width="10" style="53" customWidth="1"/>
    <col min="12" max="12" width="10.28515625" style="53" customWidth="1"/>
    <col min="13" max="13" width="9.5703125" style="53" customWidth="1"/>
    <col min="14" max="14" width="10.28515625" style="53" customWidth="1"/>
    <col min="15" max="16" width="10" style="53" customWidth="1"/>
    <col min="17" max="18" width="9.5703125" style="53" customWidth="1"/>
    <col min="19" max="20" width="10.28515625" style="53" customWidth="1"/>
    <col min="21" max="21" width="9.5703125" style="53" customWidth="1"/>
    <col min="22" max="23" width="10.7109375" style="53" customWidth="1"/>
    <col min="24" max="24" width="10" style="53" customWidth="1"/>
    <col min="25" max="25" width="10.28515625" style="53" customWidth="1"/>
    <col min="26" max="26" width="10" style="53" customWidth="1"/>
    <col min="27" max="27" width="10.7109375" style="53" customWidth="1"/>
    <col min="28" max="71" width="10.28515625" style="53" customWidth="1"/>
    <col min="72" max="72" width="12.42578125" style="53" customWidth="1"/>
    <col min="73" max="73" width="11.85546875" customWidth="1"/>
  </cols>
  <sheetData>
    <row r="1" spans="1:75">
      <c r="A1" s="87" t="s">
        <v>30</v>
      </c>
    </row>
    <row r="2" spans="1:75">
      <c r="A2" s="87"/>
    </row>
    <row r="3" spans="1:75">
      <c r="A3" s="88" t="s">
        <v>76</v>
      </c>
    </row>
    <row r="4" spans="1:75" ht="13.5" customHeight="1">
      <c r="A4" s="56" t="s">
        <v>77</v>
      </c>
    </row>
    <row r="5" spans="1:75">
      <c r="A5" s="167" t="s">
        <v>64</v>
      </c>
    </row>
    <row r="6" spans="1:75">
      <c r="A6" s="685" t="s">
        <v>65</v>
      </c>
      <c r="B6" s="687">
        <v>2019</v>
      </c>
      <c r="C6" s="688"/>
      <c r="D6" s="688"/>
      <c r="E6" s="688"/>
      <c r="F6" s="688"/>
      <c r="G6" s="688"/>
      <c r="H6" s="688"/>
      <c r="I6" s="688"/>
      <c r="J6" s="688"/>
      <c r="K6" s="688"/>
      <c r="L6" s="688"/>
      <c r="M6" s="688"/>
      <c r="N6" s="687">
        <v>2020</v>
      </c>
      <c r="O6" s="688"/>
      <c r="P6" s="688"/>
      <c r="Q6" s="688"/>
      <c r="R6" s="688"/>
      <c r="S6" s="688"/>
      <c r="T6" s="688"/>
      <c r="U6" s="688"/>
      <c r="V6" s="688"/>
      <c r="W6" s="688"/>
      <c r="X6" s="688"/>
      <c r="Y6" s="688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3"/>
      <c r="AX6" s="682">
        <v>2023</v>
      </c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9"/>
      <c r="BJ6" s="683">
        <v>2024</v>
      </c>
      <c r="BK6" s="683"/>
      <c r="BL6" s="683"/>
      <c r="BM6" s="683"/>
      <c r="BN6" s="683"/>
      <c r="BO6" s="683"/>
      <c r="BP6" s="683"/>
      <c r="BQ6" s="683"/>
      <c r="BR6" s="683"/>
      <c r="BS6" s="683"/>
      <c r="BT6" s="684"/>
    </row>
    <row r="7" spans="1:75" ht="25.5">
      <c r="A7" s="686"/>
      <c r="B7" s="187" t="s">
        <v>35</v>
      </c>
      <c r="C7" s="91" t="s">
        <v>36</v>
      </c>
      <c r="D7" s="91" t="s">
        <v>37</v>
      </c>
      <c r="E7" s="91" t="s">
        <v>38</v>
      </c>
      <c r="F7" s="91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115" t="s">
        <v>46</v>
      </c>
      <c r="N7" s="115" t="s">
        <v>35</v>
      </c>
      <c r="O7" s="91" t="s">
        <v>36</v>
      </c>
      <c r="P7" s="91" t="s">
        <v>37</v>
      </c>
      <c r="Q7" s="91" t="s">
        <v>38</v>
      </c>
      <c r="R7" s="91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11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tr">
        <f>+'Cdr 2'!BE7</f>
        <v>Ago</v>
      </c>
      <c r="BF7" s="45" t="str">
        <f>+'Cdr 2'!BF7</f>
        <v>Sept</v>
      </c>
      <c r="BG7" s="45" t="str">
        <f>+'Cdr 2'!BG7</f>
        <v>Oct</v>
      </c>
      <c r="BH7" s="45" t="str">
        <f>+'Cdr 2'!BH7</f>
        <v>Nov</v>
      </c>
      <c r="BI7" s="384" t="str">
        <f>+'Cdr 2'!BI7</f>
        <v>Dic</v>
      </c>
      <c r="BJ7" s="110" t="str">
        <f>+'Cdr 2'!BJ7</f>
        <v>Ene</v>
      </c>
      <c r="BK7" s="110" t="str">
        <f>+'Cdr 2'!BK7</f>
        <v>Feb</v>
      </c>
      <c r="BL7" s="110" t="s">
        <v>37</v>
      </c>
      <c r="BM7" s="110" t="s">
        <v>38</v>
      </c>
      <c r="BN7" s="110" t="str">
        <f>+'Cdr 2'!BN7</f>
        <v>May</v>
      </c>
      <c r="BO7" s="110" t="str">
        <f>+'Cdr 2'!BO7</f>
        <v>Jun</v>
      </c>
      <c r="BP7" s="110" t="str">
        <f>+'Cdr 2'!BP7</f>
        <v>Jul</v>
      </c>
      <c r="BQ7" s="110" t="str">
        <f>+'Cdr 2'!BQ7</f>
        <v>Ago</v>
      </c>
      <c r="BR7" s="110" t="str">
        <f>+'Cdr 2'!BR7</f>
        <v>Set</v>
      </c>
      <c r="BS7" s="620" t="str">
        <f>+'Cdr 2'!BS7</f>
        <v>Oct</v>
      </c>
      <c r="BT7" s="45" t="str">
        <f>'Cdr 1 '!BT7</f>
        <v>Var. % 
Oct 24/23</v>
      </c>
    </row>
    <row r="8" spans="1:75">
      <c r="A8" s="435" t="s">
        <v>48</v>
      </c>
      <c r="B8" s="95">
        <f t="shared" ref="B8:AG8" si="0">SUM(B9:B25)</f>
        <v>90585</v>
      </c>
      <c r="C8" s="96">
        <f t="shared" si="0"/>
        <v>117841</v>
      </c>
      <c r="D8" s="96">
        <f t="shared" si="0"/>
        <v>95912</v>
      </c>
      <c r="E8" s="96">
        <f t="shared" si="0"/>
        <v>50734</v>
      </c>
      <c r="F8" s="96">
        <f t="shared" si="0"/>
        <v>48816</v>
      </c>
      <c r="G8" s="96">
        <f t="shared" si="0"/>
        <v>72591</v>
      </c>
      <c r="H8" s="96">
        <f t="shared" si="0"/>
        <v>74686</v>
      </c>
      <c r="I8" s="96">
        <f t="shared" si="0"/>
        <v>61421</v>
      </c>
      <c r="J8" s="96">
        <f t="shared" si="0"/>
        <v>46860</v>
      </c>
      <c r="K8" s="96">
        <f t="shared" si="0"/>
        <v>53517</v>
      </c>
      <c r="L8" s="96">
        <f t="shared" si="0"/>
        <v>36760</v>
      </c>
      <c r="M8" s="111">
        <f t="shared" si="0"/>
        <v>31414</v>
      </c>
      <c r="N8" s="95">
        <f t="shared" si="0"/>
        <v>58244.747129241397</v>
      </c>
      <c r="O8" s="96">
        <f t="shared" si="0"/>
        <v>81782.8093909772</v>
      </c>
      <c r="P8" s="96">
        <f t="shared" si="0"/>
        <v>24510.784335885</v>
      </c>
      <c r="Q8" s="96">
        <f t="shared" si="0"/>
        <v>10312.9347496677</v>
      </c>
      <c r="R8" s="96">
        <f t="shared" si="0"/>
        <v>12654.0776300956</v>
      </c>
      <c r="S8" s="96">
        <f t="shared" si="0"/>
        <v>47758.328230647399</v>
      </c>
      <c r="T8" s="96">
        <f t="shared" si="0"/>
        <v>96557.852160145107</v>
      </c>
      <c r="U8" s="96">
        <f t="shared" si="0"/>
        <v>81172.322639388003</v>
      </c>
      <c r="V8" s="96">
        <f t="shared" si="0"/>
        <v>116549.475769917</v>
      </c>
      <c r="W8" s="96">
        <f t="shared" si="0"/>
        <v>101772.963145054</v>
      </c>
      <c r="X8" s="96">
        <f t="shared" si="0"/>
        <v>54489.073606766702</v>
      </c>
      <c r="Y8" s="111">
        <f t="shared" si="0"/>
        <v>63535.447676192998</v>
      </c>
      <c r="Z8" s="558">
        <f t="shared" si="0"/>
        <v>61646.76</v>
      </c>
      <c r="AA8" s="135">
        <f t="shared" si="0"/>
        <v>127218.7</v>
      </c>
      <c r="AB8" s="135">
        <f t="shared" si="0"/>
        <v>83055.5</v>
      </c>
      <c r="AC8" s="135">
        <f t="shared" si="0"/>
        <v>54433.35</v>
      </c>
      <c r="AD8" s="135">
        <f t="shared" si="0"/>
        <v>70794.490000000005</v>
      </c>
      <c r="AE8" s="135">
        <f t="shared" si="0"/>
        <v>77804.19</v>
      </c>
      <c r="AF8" s="135">
        <f t="shared" si="0"/>
        <v>61622.22</v>
      </c>
      <c r="AG8" s="135">
        <f t="shared" si="0"/>
        <v>57767.17</v>
      </c>
      <c r="AH8" s="135">
        <f t="shared" ref="AH8:BM8" si="1">SUM(AH9:AH25)</f>
        <v>30255.03</v>
      </c>
      <c r="AI8" s="135">
        <f t="shared" si="1"/>
        <v>32717.68</v>
      </c>
      <c r="AJ8" s="135">
        <f t="shared" si="1"/>
        <v>36381.78</v>
      </c>
      <c r="AK8" s="135">
        <f t="shared" si="1"/>
        <v>47643.38</v>
      </c>
      <c r="AL8" s="558">
        <f t="shared" si="1"/>
        <v>113374.438736364</v>
      </c>
      <c r="AM8" s="135">
        <f t="shared" si="1"/>
        <v>49294.574751121501</v>
      </c>
      <c r="AN8" s="135">
        <f t="shared" si="1"/>
        <v>42809.480206124099</v>
      </c>
      <c r="AO8" s="135">
        <f t="shared" si="1"/>
        <v>51117.432925275702</v>
      </c>
      <c r="AP8" s="135">
        <f t="shared" si="1"/>
        <v>39599.401269839604</v>
      </c>
      <c r="AQ8" s="135">
        <f t="shared" si="1"/>
        <v>52105.624468283502</v>
      </c>
      <c r="AR8" s="135">
        <f t="shared" si="1"/>
        <v>38004.524345367201</v>
      </c>
      <c r="AS8" s="135">
        <f t="shared" si="1"/>
        <v>35804.189576400597</v>
      </c>
      <c r="AT8" s="135">
        <f t="shared" si="1"/>
        <v>44881.0991334422</v>
      </c>
      <c r="AU8" s="135">
        <f t="shared" si="1"/>
        <v>37405.328841569099</v>
      </c>
      <c r="AV8" s="135">
        <f t="shared" si="1"/>
        <v>84418.902907859199</v>
      </c>
      <c r="AW8" s="135">
        <f t="shared" si="1"/>
        <v>83748.046596278</v>
      </c>
      <c r="AX8" s="558">
        <f t="shared" si="1"/>
        <v>83514.289999999994</v>
      </c>
      <c r="AY8" s="135">
        <f t="shared" si="1"/>
        <v>167867.12</v>
      </c>
      <c r="AZ8" s="135">
        <f t="shared" si="1"/>
        <v>131931.13</v>
      </c>
      <c r="BA8" s="135">
        <f t="shared" si="1"/>
        <v>83289.570000000007</v>
      </c>
      <c r="BB8" s="135">
        <f t="shared" si="1"/>
        <v>78512.66</v>
      </c>
      <c r="BC8" s="135">
        <f t="shared" si="1"/>
        <v>69737.8</v>
      </c>
      <c r="BD8" s="135">
        <f t="shared" si="1"/>
        <v>61953.43</v>
      </c>
      <c r="BE8" s="135">
        <f t="shared" si="1"/>
        <v>35271.21</v>
      </c>
      <c r="BF8" s="135">
        <f t="shared" si="1"/>
        <v>41729.69</v>
      </c>
      <c r="BG8" s="135">
        <f t="shared" si="1"/>
        <v>28827.56</v>
      </c>
      <c r="BH8" s="135">
        <f t="shared" si="1"/>
        <v>34911.269999999997</v>
      </c>
      <c r="BI8" s="566">
        <f t="shared" si="1"/>
        <v>58896.56</v>
      </c>
      <c r="BJ8" s="135">
        <f t="shared" si="1"/>
        <v>65230.3</v>
      </c>
      <c r="BK8" s="135">
        <f t="shared" si="1"/>
        <v>38355.46</v>
      </c>
      <c r="BL8" s="135">
        <f t="shared" si="1"/>
        <v>28135.599999999999</v>
      </c>
      <c r="BM8" s="135">
        <f t="shared" si="1"/>
        <v>32642.52</v>
      </c>
      <c r="BN8" s="135">
        <f t="shared" ref="BN8:BO8" si="2">SUM(BN9:BN25)</f>
        <v>39089.800000000003</v>
      </c>
      <c r="BO8" s="135">
        <f t="shared" si="2"/>
        <v>63305.14</v>
      </c>
      <c r="BP8" s="135">
        <f t="shared" ref="BP8:BR8" si="3">SUM(BP9:BP25)</f>
        <v>85452.46</v>
      </c>
      <c r="BQ8" s="135">
        <f t="shared" si="3"/>
        <v>61762.786</v>
      </c>
      <c r="BR8" s="135">
        <f t="shared" si="3"/>
        <v>34977.137999999999</v>
      </c>
      <c r="BS8" s="135">
        <f t="shared" ref="BS8" si="4">SUM(BS9:BS25)</f>
        <v>12004.88</v>
      </c>
      <c r="BT8" s="164">
        <f>+IFERROR(BS8/BG8-1,"-")</f>
        <v>-0.58356239653997777</v>
      </c>
      <c r="BV8" s="53"/>
    </row>
    <row r="9" spans="1:75" s="396" customFormat="1">
      <c r="A9" s="548" t="s">
        <v>57</v>
      </c>
      <c r="B9" s="549">
        <v>2622.1469999999999</v>
      </c>
      <c r="C9" s="550">
        <v>3031.56</v>
      </c>
      <c r="D9" s="550">
        <v>2507.1460000000002</v>
      </c>
      <c r="E9" s="550">
        <v>3715.6770000000001</v>
      </c>
      <c r="F9" s="550">
        <v>1831.328</v>
      </c>
      <c r="G9" s="550">
        <v>1664.981</v>
      </c>
      <c r="H9" s="550">
        <v>3034.3739999999998</v>
      </c>
      <c r="I9" s="550">
        <v>3091.2350000000001</v>
      </c>
      <c r="J9" s="550">
        <v>1600.6179999999999</v>
      </c>
      <c r="K9" s="550">
        <v>1008.894</v>
      </c>
      <c r="L9" s="550">
        <v>1263.8140000000001</v>
      </c>
      <c r="M9" s="550">
        <v>812.12599999999998</v>
      </c>
      <c r="N9" s="284">
        <v>390.64499999999998</v>
      </c>
      <c r="O9" s="279">
        <v>943.98</v>
      </c>
      <c r="P9" s="279">
        <v>783.96640000000002</v>
      </c>
      <c r="Q9" s="279">
        <v>1582.1524999999999</v>
      </c>
      <c r="R9" s="279">
        <v>812.52305000000001</v>
      </c>
      <c r="S9" s="279">
        <v>1226.0570499999999</v>
      </c>
      <c r="T9" s="279">
        <v>1277.86115</v>
      </c>
      <c r="U9" s="279">
        <v>972.80139999999994</v>
      </c>
      <c r="V9" s="279">
        <v>1516.6659500000001</v>
      </c>
      <c r="W9" s="557">
        <v>3806.1462000000001</v>
      </c>
      <c r="X9" s="557">
        <v>851.65644999999995</v>
      </c>
      <c r="Y9" s="279">
        <v>2490.6459500000001</v>
      </c>
      <c r="Z9" s="556">
        <v>3893.89</v>
      </c>
      <c r="AA9" s="559">
        <v>3826.98</v>
      </c>
      <c r="AB9" s="559">
        <v>3241.44</v>
      </c>
      <c r="AC9" s="559">
        <v>963.19</v>
      </c>
      <c r="AD9" s="559">
        <v>1701.52</v>
      </c>
      <c r="AE9" s="559">
        <v>475.48</v>
      </c>
      <c r="AF9" s="559">
        <v>635</v>
      </c>
      <c r="AG9" s="559">
        <v>1331.52</v>
      </c>
      <c r="AH9" s="559">
        <v>739.09</v>
      </c>
      <c r="AI9" s="559">
        <v>326.98</v>
      </c>
      <c r="AJ9" s="559">
        <v>1718.52</v>
      </c>
      <c r="AK9" s="559">
        <v>1862.75</v>
      </c>
      <c r="AL9" s="556">
        <v>1268.82</v>
      </c>
      <c r="AM9" s="559">
        <v>896.32849999999996</v>
      </c>
      <c r="AN9" s="559">
        <v>2727.165</v>
      </c>
      <c r="AO9" s="559">
        <v>541.476</v>
      </c>
      <c r="AP9" s="559">
        <v>62.386499999999998</v>
      </c>
      <c r="AQ9" s="559">
        <v>153.155</v>
      </c>
      <c r="AR9" s="559">
        <v>237.214</v>
      </c>
      <c r="AS9" s="559">
        <v>1215.9159999999999</v>
      </c>
      <c r="AT9" s="559">
        <v>378.74950000000001</v>
      </c>
      <c r="AU9" s="559">
        <v>707.34500000000003</v>
      </c>
      <c r="AV9" s="559">
        <v>2183.261</v>
      </c>
      <c r="AW9" s="559">
        <v>2655.9395</v>
      </c>
      <c r="AX9" s="556">
        <v>1058.9100000000001</v>
      </c>
      <c r="AY9" s="559">
        <v>1875.38</v>
      </c>
      <c r="AZ9" s="559">
        <v>398.4</v>
      </c>
      <c r="BA9" s="559">
        <v>9.9</v>
      </c>
      <c r="BB9" s="559">
        <v>10.18</v>
      </c>
      <c r="BC9" s="559">
        <v>0</v>
      </c>
      <c r="BD9" s="559">
        <v>46.48</v>
      </c>
      <c r="BE9" s="559">
        <v>1403.82</v>
      </c>
      <c r="BF9" s="559">
        <v>1354.63</v>
      </c>
      <c r="BG9" s="559">
        <v>1117.97</v>
      </c>
      <c r="BH9" s="559">
        <v>3850.36</v>
      </c>
      <c r="BI9" s="567">
        <v>3125.84</v>
      </c>
      <c r="BJ9" s="559">
        <v>2837.34</v>
      </c>
      <c r="BK9" s="559">
        <v>2543.08</v>
      </c>
      <c r="BL9" s="559">
        <v>4139.28</v>
      </c>
      <c r="BM9" s="559">
        <v>2850.79</v>
      </c>
      <c r="BN9" s="559">
        <v>2263.9699999999998</v>
      </c>
      <c r="BO9" s="559">
        <v>2664.11</v>
      </c>
      <c r="BP9" s="559">
        <v>1282.74</v>
      </c>
      <c r="BQ9" s="559">
        <v>281.93</v>
      </c>
      <c r="BR9" s="559">
        <v>570.14</v>
      </c>
      <c r="BS9" s="559">
        <v>1134.3399999999999</v>
      </c>
      <c r="BT9" s="429">
        <f>+IFERROR(BS9/BG9-1,"-")</f>
        <v>1.4642611161301167E-2</v>
      </c>
      <c r="BU9" s="431"/>
      <c r="BV9" s="53"/>
      <c r="BW9" s="569"/>
    </row>
    <row r="10" spans="1:75" s="396" customFormat="1">
      <c r="A10" s="548" t="s">
        <v>78</v>
      </c>
      <c r="B10" s="549">
        <v>359.78699999999998</v>
      </c>
      <c r="C10" s="550">
        <v>310.76799999999997</v>
      </c>
      <c r="D10" s="550">
        <v>394.786</v>
      </c>
      <c r="E10" s="550">
        <v>330.30099999999999</v>
      </c>
      <c r="F10" s="550">
        <v>380.99400000000003</v>
      </c>
      <c r="G10" s="550">
        <v>331.09199999999998</v>
      </c>
      <c r="H10" s="550">
        <v>307.15600000000001</v>
      </c>
      <c r="I10" s="550">
        <v>359.4</v>
      </c>
      <c r="J10" s="550">
        <v>302.97399999999999</v>
      </c>
      <c r="K10" s="550">
        <v>362.38799999999998</v>
      </c>
      <c r="L10" s="550">
        <v>320.62700000000001</v>
      </c>
      <c r="M10" s="550">
        <v>260.41300000000001</v>
      </c>
      <c r="N10" s="556">
        <v>359.63499999999999</v>
      </c>
      <c r="O10" s="550">
        <v>341.64800000000002</v>
      </c>
      <c r="P10" s="550">
        <v>196.71199999999999</v>
      </c>
      <c r="Q10" s="550">
        <v>40.313000000000002</v>
      </c>
      <c r="R10" s="550">
        <v>191.66499999999999</v>
      </c>
      <c r="S10" s="550">
        <v>147.001</v>
      </c>
      <c r="T10" s="550">
        <v>221.92699999999999</v>
      </c>
      <c r="U10" s="550">
        <v>287.51499999999999</v>
      </c>
      <c r="V10" s="550">
        <v>239.52099999999999</v>
      </c>
      <c r="W10" s="550">
        <v>278.75599999999997</v>
      </c>
      <c r="X10" s="550">
        <v>177.13800000000001</v>
      </c>
      <c r="Y10" s="550">
        <v>269.09399999999999</v>
      </c>
      <c r="Z10" s="556">
        <v>241.02</v>
      </c>
      <c r="AA10" s="559">
        <v>104</v>
      </c>
      <c r="AB10" s="559">
        <v>152.43</v>
      </c>
      <c r="AC10" s="559">
        <v>48.07</v>
      </c>
      <c r="AD10" s="559">
        <v>112.08</v>
      </c>
      <c r="AE10" s="559">
        <v>64.069999999999993</v>
      </c>
      <c r="AF10" s="559">
        <v>201.14</v>
      </c>
      <c r="AG10" s="559">
        <v>273.42</v>
      </c>
      <c r="AH10" s="559">
        <v>253.95</v>
      </c>
      <c r="AI10" s="559">
        <v>258.5</v>
      </c>
      <c r="AJ10" s="559">
        <v>250.28</v>
      </c>
      <c r="AK10" s="559">
        <v>249.23</v>
      </c>
      <c r="AL10" s="556">
        <v>108</v>
      </c>
      <c r="AM10" s="559">
        <v>338.428</v>
      </c>
      <c r="AN10" s="559">
        <v>189.447</v>
      </c>
      <c r="AO10" s="559">
        <v>234.048</v>
      </c>
      <c r="AP10" s="559">
        <v>219.32599999999999</v>
      </c>
      <c r="AQ10" s="559">
        <v>315.60399999999998</v>
      </c>
      <c r="AR10" s="559">
        <v>280.28300000000002</v>
      </c>
      <c r="AS10" s="559">
        <v>308.05</v>
      </c>
      <c r="AT10" s="559">
        <v>268.36399999999998</v>
      </c>
      <c r="AU10" s="559">
        <v>289.24099999999999</v>
      </c>
      <c r="AV10" s="559">
        <v>222.864</v>
      </c>
      <c r="AW10" s="559">
        <v>375.45800000000003</v>
      </c>
      <c r="AX10" s="556">
        <v>294.95</v>
      </c>
      <c r="AY10" s="559">
        <v>311.07</v>
      </c>
      <c r="AZ10" s="559">
        <v>103.9</v>
      </c>
      <c r="BA10" s="559">
        <v>133.51</v>
      </c>
      <c r="BB10" s="559">
        <v>174.1</v>
      </c>
      <c r="BC10" s="559">
        <v>246.38</v>
      </c>
      <c r="BD10" s="559">
        <v>253.63</v>
      </c>
      <c r="BE10" s="559">
        <v>351.1</v>
      </c>
      <c r="BF10" s="559">
        <v>348.8</v>
      </c>
      <c r="BG10" s="559">
        <v>364.82</v>
      </c>
      <c r="BH10" s="559">
        <v>314.44</v>
      </c>
      <c r="BI10" s="567">
        <v>372.54</v>
      </c>
      <c r="BJ10" s="559">
        <v>354.1</v>
      </c>
      <c r="BK10" s="559">
        <v>382.05</v>
      </c>
      <c r="BL10" s="559">
        <v>401.87</v>
      </c>
      <c r="BM10" s="559">
        <v>487.32</v>
      </c>
      <c r="BN10" s="559">
        <v>490.44</v>
      </c>
      <c r="BO10" s="559">
        <v>466.55</v>
      </c>
      <c r="BP10" s="559">
        <v>417.07</v>
      </c>
      <c r="BQ10" s="559">
        <v>435.41</v>
      </c>
      <c r="BR10" s="559">
        <v>296.18200000000002</v>
      </c>
      <c r="BS10" s="559">
        <v>342.15</v>
      </c>
      <c r="BT10" s="429">
        <f t="shared" ref="BT10:BT24" si="5">+IFERROR(BS10/BG10-1,"-")</f>
        <v>-6.2140233539827894E-2</v>
      </c>
      <c r="BU10" s="431"/>
      <c r="BV10" s="53"/>
      <c r="BW10" s="569"/>
    </row>
    <row r="11" spans="1:75" s="396" customFormat="1">
      <c r="A11" s="548" t="s">
        <v>67</v>
      </c>
      <c r="B11" s="549">
        <v>602.11599999999999</v>
      </c>
      <c r="C11" s="550">
        <v>1007.2280470150801</v>
      </c>
      <c r="D11" s="550">
        <v>352.596</v>
      </c>
      <c r="E11" s="550">
        <v>519.85900000000004</v>
      </c>
      <c r="F11" s="550">
        <v>1403.9060999999999</v>
      </c>
      <c r="G11" s="550">
        <v>1201.2886000000001</v>
      </c>
      <c r="H11" s="550">
        <v>1334.5044</v>
      </c>
      <c r="I11" s="550">
        <v>683.37300000000005</v>
      </c>
      <c r="J11" s="550">
        <v>692.54150000000004</v>
      </c>
      <c r="K11" s="550">
        <v>1000.8</v>
      </c>
      <c r="L11" s="550">
        <v>1176.2650000000001</v>
      </c>
      <c r="M11" s="550">
        <v>699.24800000000005</v>
      </c>
      <c r="N11" s="556">
        <v>182.76900000000001</v>
      </c>
      <c r="O11" s="550">
        <v>139.55948578258</v>
      </c>
      <c r="P11" s="550">
        <v>227.46568059137601</v>
      </c>
      <c r="Q11" s="550">
        <v>101.64367641056801</v>
      </c>
      <c r="R11" s="550">
        <v>29.278623854840799</v>
      </c>
      <c r="S11" s="550">
        <v>354.190554527247</v>
      </c>
      <c r="T11" s="550">
        <v>120.58948804186799</v>
      </c>
      <c r="U11" s="550">
        <v>33.106699999999996</v>
      </c>
      <c r="V11" s="550">
        <v>130.457219516176</v>
      </c>
      <c r="W11" s="550">
        <v>42.007066032933302</v>
      </c>
      <c r="X11" s="550">
        <v>95.575580000000002</v>
      </c>
      <c r="Y11" s="550">
        <v>69.430927999999994</v>
      </c>
      <c r="Z11" s="556">
        <v>509.89</v>
      </c>
      <c r="AA11" s="559">
        <v>304.86</v>
      </c>
      <c r="AB11" s="559">
        <v>722.79</v>
      </c>
      <c r="AC11" s="559">
        <v>422.1</v>
      </c>
      <c r="AD11" s="559">
        <v>318.70999999999998</v>
      </c>
      <c r="AE11" s="559">
        <v>154.88999999999999</v>
      </c>
      <c r="AF11" s="559">
        <v>66.489999999999995</v>
      </c>
      <c r="AG11" s="559">
        <v>23.17</v>
      </c>
      <c r="AH11" s="559">
        <v>235.77</v>
      </c>
      <c r="AI11" s="559">
        <v>106.17</v>
      </c>
      <c r="AJ11" s="559">
        <v>464.26</v>
      </c>
      <c r="AK11" s="559">
        <v>211.21</v>
      </c>
      <c r="AL11" s="556">
        <v>12.9574948702112</v>
      </c>
      <c r="AM11" s="559">
        <v>280.21002207473799</v>
      </c>
      <c r="AN11" s="559">
        <v>188.585975290965</v>
      </c>
      <c r="AO11" s="559">
        <v>179.12311484175501</v>
      </c>
      <c r="AP11" s="559">
        <v>209.898111267606</v>
      </c>
      <c r="AQ11" s="559">
        <v>111.482916329852</v>
      </c>
      <c r="AR11" s="559">
        <v>0</v>
      </c>
      <c r="AS11" s="559">
        <v>597.86936479752001</v>
      </c>
      <c r="AT11" s="559">
        <v>136.685123672434</v>
      </c>
      <c r="AU11" s="559">
        <v>0</v>
      </c>
      <c r="AV11" s="559">
        <v>3.1619999999999999</v>
      </c>
      <c r="AW11" s="559">
        <v>131.620159185088</v>
      </c>
      <c r="AX11" s="556">
        <v>117.37</v>
      </c>
      <c r="AY11" s="559">
        <v>218.93</v>
      </c>
      <c r="AZ11" s="559">
        <v>572.19000000000005</v>
      </c>
      <c r="BA11" s="559">
        <v>63.04</v>
      </c>
      <c r="BB11" s="559">
        <v>13.55</v>
      </c>
      <c r="BC11" s="559">
        <v>55.36</v>
      </c>
      <c r="BD11" s="559">
        <v>116.51</v>
      </c>
      <c r="BE11" s="559">
        <v>129.75</v>
      </c>
      <c r="BF11" s="559">
        <v>49.41</v>
      </c>
      <c r="BG11" s="559">
        <v>23.94</v>
      </c>
      <c r="BH11" s="559">
        <v>407.04</v>
      </c>
      <c r="BI11" s="567">
        <v>392.96</v>
      </c>
      <c r="BJ11" s="559">
        <v>175.32</v>
      </c>
      <c r="BK11" s="559">
        <v>329.75</v>
      </c>
      <c r="BL11" s="559">
        <v>72.540000000000006</v>
      </c>
      <c r="BM11" s="559">
        <v>45.24</v>
      </c>
      <c r="BN11" s="559">
        <v>47.13</v>
      </c>
      <c r="BO11" s="559">
        <v>0</v>
      </c>
      <c r="BP11" s="559">
        <v>71.92</v>
      </c>
      <c r="BQ11" s="559">
        <v>0.58599999999999997</v>
      </c>
      <c r="BR11" s="559">
        <v>22.459</v>
      </c>
      <c r="BS11" s="559">
        <v>111.94</v>
      </c>
      <c r="BT11" s="429">
        <f t="shared" si="5"/>
        <v>3.6758563074352546</v>
      </c>
      <c r="BU11" s="431"/>
      <c r="BV11" s="53"/>
      <c r="BW11" s="569"/>
    </row>
    <row r="12" spans="1:75" s="396" customFormat="1">
      <c r="A12" s="548" t="s">
        <v>68</v>
      </c>
      <c r="B12" s="438">
        <v>1065.3456699999999</v>
      </c>
      <c r="C12" s="550">
        <v>980.57550000000003</v>
      </c>
      <c r="D12" s="550">
        <v>543.67729999999995</v>
      </c>
      <c r="E12" s="550">
        <v>1974.412</v>
      </c>
      <c r="F12" s="550">
        <v>978.0711</v>
      </c>
      <c r="G12" s="550">
        <v>812.7595</v>
      </c>
      <c r="H12" s="550">
        <v>625.11450000000002</v>
      </c>
      <c r="I12" s="550">
        <v>163.785</v>
      </c>
      <c r="J12" s="550">
        <v>103.9665</v>
      </c>
      <c r="K12" s="550">
        <v>350.69499999999999</v>
      </c>
      <c r="L12" s="550">
        <v>1162.0854999999999</v>
      </c>
      <c r="M12" s="550">
        <v>1298.3665000000001</v>
      </c>
      <c r="N12" s="556">
        <v>27.125</v>
      </c>
      <c r="O12" s="550">
        <v>28.109414921090401</v>
      </c>
      <c r="P12" s="550">
        <v>32.816470000000002</v>
      </c>
      <c r="Q12" s="550">
        <v>20.883459999999999</v>
      </c>
      <c r="R12" s="550">
        <v>427.48</v>
      </c>
      <c r="S12" s="550">
        <v>81.877200000000002</v>
      </c>
      <c r="T12" s="550">
        <v>50.077500000000001</v>
      </c>
      <c r="U12" s="550">
        <v>0</v>
      </c>
      <c r="V12" s="550">
        <v>0</v>
      </c>
      <c r="W12" s="550">
        <v>0</v>
      </c>
      <c r="X12" s="550">
        <v>179.61726999999999</v>
      </c>
      <c r="Y12" s="550">
        <v>106.689296568624</v>
      </c>
      <c r="Z12" s="556">
        <v>530.80999999999995</v>
      </c>
      <c r="AA12" s="559">
        <v>1053.43</v>
      </c>
      <c r="AB12" s="559">
        <v>1874.99</v>
      </c>
      <c r="AC12" s="559">
        <v>834.79</v>
      </c>
      <c r="AD12" s="559">
        <v>973.04</v>
      </c>
      <c r="AE12" s="559">
        <v>456.79</v>
      </c>
      <c r="AF12" s="559">
        <v>2.71</v>
      </c>
      <c r="AG12" s="559">
        <v>0</v>
      </c>
      <c r="AH12" s="559">
        <v>536.61</v>
      </c>
      <c r="AI12" s="559">
        <v>401.88</v>
      </c>
      <c r="AJ12" s="559">
        <v>836.86</v>
      </c>
      <c r="AK12" s="559">
        <v>663.49</v>
      </c>
      <c r="AL12" s="556">
        <v>478.79572074481803</v>
      </c>
      <c r="AM12" s="559">
        <v>187.01599999999999</v>
      </c>
      <c r="AN12" s="559">
        <v>107.486</v>
      </c>
      <c r="AO12" s="559">
        <v>126.074261438807</v>
      </c>
      <c r="AP12" s="559">
        <v>136.54920000000001</v>
      </c>
      <c r="AQ12" s="559">
        <v>64.171200000000098</v>
      </c>
      <c r="AR12" s="559">
        <v>264.76400000000001</v>
      </c>
      <c r="AS12" s="559">
        <v>763.28599999999994</v>
      </c>
      <c r="AT12" s="559">
        <v>209.44499999999999</v>
      </c>
      <c r="AU12" s="559">
        <v>0</v>
      </c>
      <c r="AV12" s="559">
        <v>313.24700000000001</v>
      </c>
      <c r="AW12" s="559">
        <v>369.31099999999998</v>
      </c>
      <c r="AX12" s="556">
        <v>890.69</v>
      </c>
      <c r="AY12" s="559">
        <v>0</v>
      </c>
      <c r="AZ12" s="559">
        <v>2814.72</v>
      </c>
      <c r="BA12" s="559">
        <v>1009.58</v>
      </c>
      <c r="BB12" s="559">
        <v>245.12</v>
      </c>
      <c r="BC12" s="559">
        <v>202.41</v>
      </c>
      <c r="BD12" s="559">
        <v>16.45</v>
      </c>
      <c r="BE12" s="559">
        <v>0</v>
      </c>
      <c r="BF12" s="559">
        <v>52.88</v>
      </c>
      <c r="BG12" s="559">
        <v>0</v>
      </c>
      <c r="BH12" s="559">
        <v>1552.27</v>
      </c>
      <c r="BI12" s="567">
        <v>830.79</v>
      </c>
      <c r="BJ12" s="559">
        <v>728.84</v>
      </c>
      <c r="BK12" s="559">
        <v>2263.02</v>
      </c>
      <c r="BL12" s="559">
        <v>2548.7600000000002</v>
      </c>
      <c r="BM12" s="559">
        <v>1420.87</v>
      </c>
      <c r="BN12" s="559">
        <v>311.18</v>
      </c>
      <c r="BO12" s="559">
        <v>273.98</v>
      </c>
      <c r="BP12" s="559">
        <v>0</v>
      </c>
      <c r="BQ12" s="559">
        <v>0</v>
      </c>
      <c r="BR12" s="559">
        <v>276.791</v>
      </c>
      <c r="BS12" s="559">
        <v>0</v>
      </c>
      <c r="BT12" s="429" t="str">
        <f t="shared" si="5"/>
        <v>-</v>
      </c>
      <c r="BU12" s="431"/>
      <c r="BV12" s="53"/>
      <c r="BW12" s="569"/>
    </row>
    <row r="13" spans="1:75" s="396" customFormat="1">
      <c r="A13" s="548" t="s">
        <v>69</v>
      </c>
      <c r="B13" s="438">
        <v>123.46299999999999</v>
      </c>
      <c r="C13" s="550">
        <v>406.32600000000002</v>
      </c>
      <c r="D13" s="550">
        <v>276.892</v>
      </c>
      <c r="E13" s="550">
        <v>203.87100000000001</v>
      </c>
      <c r="F13" s="550">
        <v>459.0025</v>
      </c>
      <c r="G13" s="550">
        <v>0</v>
      </c>
      <c r="H13" s="550">
        <v>0.53500000000000003</v>
      </c>
      <c r="I13" s="550">
        <v>0</v>
      </c>
      <c r="J13" s="550">
        <v>0</v>
      </c>
      <c r="K13" s="550">
        <v>149.70400000000001</v>
      </c>
      <c r="L13" s="550">
        <v>486.39100000000002</v>
      </c>
      <c r="M13" s="550">
        <v>665.2</v>
      </c>
      <c r="N13" s="556">
        <v>578.75699999999995</v>
      </c>
      <c r="O13" s="550">
        <v>617.00126</v>
      </c>
      <c r="P13" s="550">
        <v>615.84410000000003</v>
      </c>
      <c r="Q13" s="550">
        <v>0</v>
      </c>
      <c r="R13" s="550">
        <v>49.327500000000001</v>
      </c>
      <c r="S13" s="550">
        <v>8.6229999999999993</v>
      </c>
      <c r="T13" s="550">
        <v>52.08</v>
      </c>
      <c r="U13" s="550">
        <v>133.523</v>
      </c>
      <c r="V13" s="550">
        <v>281.09120000000001</v>
      </c>
      <c r="W13" s="550">
        <v>864.24409297780903</v>
      </c>
      <c r="X13" s="550">
        <v>52.252000000000002</v>
      </c>
      <c r="Y13" s="550">
        <v>1299.8732</v>
      </c>
      <c r="Z13" s="556">
        <v>665.26</v>
      </c>
      <c r="AA13" s="559">
        <v>1439.23</v>
      </c>
      <c r="AB13" s="559">
        <v>543.01</v>
      </c>
      <c r="AC13" s="559">
        <v>81.25</v>
      </c>
      <c r="AD13" s="559">
        <v>24.45</v>
      </c>
      <c r="AE13" s="559">
        <v>0.59</v>
      </c>
      <c r="AF13" s="559">
        <v>0</v>
      </c>
      <c r="AG13" s="559">
        <v>0</v>
      </c>
      <c r="AH13" s="559">
        <v>0</v>
      </c>
      <c r="AI13" s="559">
        <v>163.71</v>
      </c>
      <c r="AJ13" s="559">
        <v>308.23</v>
      </c>
      <c r="AK13" s="559">
        <v>72.27</v>
      </c>
      <c r="AL13" s="556">
        <v>787.36288808199402</v>
      </c>
      <c r="AM13" s="559">
        <v>1887.4202</v>
      </c>
      <c r="AN13" s="559">
        <v>163.99770000000001</v>
      </c>
      <c r="AO13" s="559">
        <v>955.18380000000002</v>
      </c>
      <c r="AP13" s="559">
        <v>170.0729</v>
      </c>
      <c r="AQ13" s="559">
        <v>122.683505074444</v>
      </c>
      <c r="AR13" s="559">
        <v>115.6357</v>
      </c>
      <c r="AS13" s="171">
        <v>0</v>
      </c>
      <c r="AT13" s="171">
        <v>0</v>
      </c>
      <c r="AU13" s="559">
        <v>4345.4504450000004</v>
      </c>
      <c r="AV13" s="559">
        <v>180.82740000000001</v>
      </c>
      <c r="AW13" s="559">
        <v>378.53440000000001</v>
      </c>
      <c r="AX13" s="556">
        <v>429.61</v>
      </c>
      <c r="AY13" s="559">
        <v>544.17999999999995</v>
      </c>
      <c r="AZ13" s="559">
        <v>1725.85</v>
      </c>
      <c r="BA13" s="559">
        <v>771.91</v>
      </c>
      <c r="BB13" s="559">
        <v>324.13</v>
      </c>
      <c r="BC13" s="559">
        <v>206.93</v>
      </c>
      <c r="BD13" s="559">
        <v>257.31</v>
      </c>
      <c r="BE13" s="559">
        <v>215.18</v>
      </c>
      <c r="BF13" s="559">
        <v>771.67</v>
      </c>
      <c r="BG13" s="559">
        <v>1863.49</v>
      </c>
      <c r="BH13" s="559">
        <v>1965.48</v>
      </c>
      <c r="BI13" s="567">
        <v>4249.9799999999996</v>
      </c>
      <c r="BJ13" s="559">
        <v>8151.56</v>
      </c>
      <c r="BK13" s="559">
        <v>1284.9000000000001</v>
      </c>
      <c r="BL13" s="559">
        <v>874.39</v>
      </c>
      <c r="BM13" s="559">
        <v>1178.0999999999999</v>
      </c>
      <c r="BN13" s="559">
        <v>2332.0100000000002</v>
      </c>
      <c r="BO13" s="559">
        <v>392.72</v>
      </c>
      <c r="BP13" s="559">
        <v>262.36</v>
      </c>
      <c r="BQ13" s="559">
        <v>173.21</v>
      </c>
      <c r="BR13" s="559">
        <v>311.726</v>
      </c>
      <c r="BS13" s="559">
        <v>347.23</v>
      </c>
      <c r="BT13" s="429">
        <f t="shared" si="5"/>
        <v>-0.81366682944367819</v>
      </c>
      <c r="BU13" s="431"/>
      <c r="BV13" s="53"/>
      <c r="BW13" s="569"/>
    </row>
    <row r="14" spans="1:75" s="547" customFormat="1">
      <c r="A14" s="548" t="s">
        <v>70</v>
      </c>
      <c r="B14" s="551">
        <v>7081.1469999999999</v>
      </c>
      <c r="C14" s="552">
        <v>8750.1659999999993</v>
      </c>
      <c r="D14" s="552">
        <v>3593.8380000000002</v>
      </c>
      <c r="E14" s="552">
        <v>0</v>
      </c>
      <c r="F14" s="552">
        <v>0</v>
      </c>
      <c r="G14" s="552">
        <v>0</v>
      </c>
      <c r="H14" s="552">
        <v>181.85599999999999</v>
      </c>
      <c r="I14" s="552">
        <v>0</v>
      </c>
      <c r="J14" s="552">
        <v>0</v>
      </c>
      <c r="K14" s="552">
        <v>422.55799999999999</v>
      </c>
      <c r="L14" s="552">
        <v>0</v>
      </c>
      <c r="M14" s="552">
        <v>0</v>
      </c>
      <c r="N14" s="170">
        <v>9144.7649999999994</v>
      </c>
      <c r="O14" s="552">
        <v>16693.0870153301</v>
      </c>
      <c r="P14" s="552">
        <v>634.58271034854897</v>
      </c>
      <c r="Q14" s="552">
        <v>117.158</v>
      </c>
      <c r="R14" s="552">
        <v>6.8000000000000005E-2</v>
      </c>
      <c r="S14" s="552">
        <v>0</v>
      </c>
      <c r="T14" s="552">
        <v>0</v>
      </c>
      <c r="U14" s="552">
        <v>0</v>
      </c>
      <c r="V14" s="552">
        <v>4637.8838881974998</v>
      </c>
      <c r="W14" s="552">
        <v>5162.0126095278902</v>
      </c>
      <c r="X14" s="552">
        <v>80.105500000000006</v>
      </c>
      <c r="Y14" s="552">
        <v>261.63350000000003</v>
      </c>
      <c r="Z14" s="170">
        <v>1518.96</v>
      </c>
      <c r="AA14" s="559">
        <v>13164.77</v>
      </c>
      <c r="AB14" s="559">
        <v>11059.32</v>
      </c>
      <c r="AC14" s="559">
        <v>1.79</v>
      </c>
      <c r="AD14" s="171">
        <v>0</v>
      </c>
      <c r="AE14" s="171">
        <v>0</v>
      </c>
      <c r="AF14" s="171">
        <v>0</v>
      </c>
      <c r="AG14" s="171">
        <v>0</v>
      </c>
      <c r="AH14" s="171">
        <v>36.79</v>
      </c>
      <c r="AI14" s="171">
        <v>0</v>
      </c>
      <c r="AJ14" s="171">
        <v>1131.6099999999999</v>
      </c>
      <c r="AK14" s="171">
        <v>981.24</v>
      </c>
      <c r="AL14" s="556">
        <v>6604.4523444795996</v>
      </c>
      <c r="AM14" s="171">
        <v>1384.6398999999999</v>
      </c>
      <c r="AN14" s="171">
        <v>2011.1708000000001</v>
      </c>
      <c r="AO14" s="171">
        <v>1371.87</v>
      </c>
      <c r="AP14" s="559">
        <v>2183.92499</v>
      </c>
      <c r="AQ14" s="559">
        <v>592.60267893479897</v>
      </c>
      <c r="AR14" s="559">
        <v>0</v>
      </c>
      <c r="AS14" s="171">
        <v>0</v>
      </c>
      <c r="AT14" s="171">
        <v>0</v>
      </c>
      <c r="AU14" s="559">
        <v>0</v>
      </c>
      <c r="AV14" s="559">
        <v>1948.2021</v>
      </c>
      <c r="AW14" s="559">
        <v>619.87599999999998</v>
      </c>
      <c r="AX14" s="556">
        <v>1040.9100000000001</v>
      </c>
      <c r="AY14" s="171">
        <v>9474.42</v>
      </c>
      <c r="AZ14" s="171">
        <v>12725.41</v>
      </c>
      <c r="BA14" s="171">
        <v>1370.3</v>
      </c>
      <c r="BB14" s="171">
        <v>0</v>
      </c>
      <c r="BC14" s="171">
        <v>3318.79</v>
      </c>
      <c r="BD14" s="171">
        <v>3695.92</v>
      </c>
      <c r="BE14" s="171">
        <v>41.75</v>
      </c>
      <c r="BF14" s="171">
        <v>0.24</v>
      </c>
      <c r="BG14" s="171">
        <v>0</v>
      </c>
      <c r="BH14" s="171">
        <v>0</v>
      </c>
      <c r="BI14" s="178">
        <v>318.33</v>
      </c>
      <c r="BJ14" s="559">
        <v>19318.43</v>
      </c>
      <c r="BK14" s="559">
        <v>0</v>
      </c>
      <c r="BL14" s="559">
        <v>0</v>
      </c>
      <c r="BM14" s="559">
        <v>0</v>
      </c>
      <c r="BN14" s="559">
        <v>1113.6400000000001</v>
      </c>
      <c r="BO14" s="559">
        <v>209.36</v>
      </c>
      <c r="BP14" s="559">
        <v>1911</v>
      </c>
      <c r="BQ14" s="559">
        <v>520.97</v>
      </c>
      <c r="BR14" s="559">
        <v>839.12400000000002</v>
      </c>
      <c r="BS14" s="559">
        <v>56.5</v>
      </c>
      <c r="BT14" s="429" t="str">
        <f t="shared" si="5"/>
        <v>-</v>
      </c>
      <c r="BU14" s="431"/>
      <c r="BV14" s="53"/>
      <c r="BW14" s="569"/>
    </row>
    <row r="15" spans="1:75" s="396" customFormat="1">
      <c r="A15" s="548" t="s">
        <v>79</v>
      </c>
      <c r="B15" s="549">
        <v>0.98699999999999999</v>
      </c>
      <c r="C15" s="550">
        <v>0.81</v>
      </c>
      <c r="D15" s="550">
        <v>11.93</v>
      </c>
      <c r="E15" s="550">
        <v>12.13</v>
      </c>
      <c r="F15" s="550">
        <v>2445.6806000000001</v>
      </c>
      <c r="G15" s="550">
        <v>2219.7984000000001</v>
      </c>
      <c r="H15" s="550">
        <v>748.54565000000002</v>
      </c>
      <c r="I15" s="550">
        <v>54.55415</v>
      </c>
      <c r="J15" s="550">
        <v>41.304000000000002</v>
      </c>
      <c r="K15" s="550">
        <v>145.5652</v>
      </c>
      <c r="L15" s="550">
        <v>22.110050000000001</v>
      </c>
      <c r="M15" s="550">
        <v>0</v>
      </c>
      <c r="N15" s="170">
        <v>33.219000000000001</v>
      </c>
      <c r="O15" s="550">
        <v>70.359499999999997</v>
      </c>
      <c r="P15" s="550">
        <v>35.886000000000003</v>
      </c>
      <c r="Q15" s="550">
        <v>27.561</v>
      </c>
      <c r="R15" s="550">
        <v>177.19900000000001</v>
      </c>
      <c r="S15" s="550">
        <v>212.14943</v>
      </c>
      <c r="T15" s="550">
        <v>113.96827</v>
      </c>
      <c r="U15" s="550">
        <v>0</v>
      </c>
      <c r="V15" s="550">
        <v>0.1</v>
      </c>
      <c r="W15" s="550">
        <v>0.97</v>
      </c>
      <c r="X15" s="550">
        <v>0</v>
      </c>
      <c r="Y15" s="550">
        <v>0</v>
      </c>
      <c r="Z15" s="170">
        <v>0</v>
      </c>
      <c r="AA15" s="171">
        <v>0</v>
      </c>
      <c r="AB15" s="171">
        <v>0</v>
      </c>
      <c r="AC15" s="559">
        <v>4.5599999999999996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556">
        <v>0</v>
      </c>
      <c r="AM15" s="171">
        <v>1.8160000000000001</v>
      </c>
      <c r="AN15" s="171">
        <v>0</v>
      </c>
      <c r="AO15" s="171">
        <v>0</v>
      </c>
      <c r="AP15" s="171">
        <v>0</v>
      </c>
      <c r="AQ15" s="171">
        <v>0</v>
      </c>
      <c r="AR15" s="171">
        <v>0</v>
      </c>
      <c r="AS15" s="171">
        <v>0</v>
      </c>
      <c r="AT15" s="171">
        <v>0</v>
      </c>
      <c r="AU15" s="171">
        <v>0</v>
      </c>
      <c r="AV15" s="171">
        <v>0</v>
      </c>
      <c r="AW15" s="171">
        <v>0</v>
      </c>
      <c r="AX15" s="556">
        <v>0</v>
      </c>
      <c r="AY15" s="171">
        <v>0</v>
      </c>
      <c r="AZ15" s="171">
        <v>0</v>
      </c>
      <c r="BA15" s="171">
        <v>0</v>
      </c>
      <c r="BB15" s="171">
        <v>0</v>
      </c>
      <c r="BC15" s="171">
        <v>0</v>
      </c>
      <c r="BD15" s="171">
        <v>0</v>
      </c>
      <c r="BE15" s="171">
        <v>0</v>
      </c>
      <c r="BF15" s="171">
        <v>11.14</v>
      </c>
      <c r="BG15" s="171">
        <v>6.45</v>
      </c>
      <c r="BH15" s="171">
        <v>50.42</v>
      </c>
      <c r="BI15" s="178">
        <v>221.25</v>
      </c>
      <c r="BJ15" s="559">
        <v>0</v>
      </c>
      <c r="BK15" s="559">
        <v>0</v>
      </c>
      <c r="BL15" s="559">
        <v>0</v>
      </c>
      <c r="BM15" s="559">
        <v>0</v>
      </c>
      <c r="BN15" s="559">
        <v>3.22</v>
      </c>
      <c r="BO15" s="559">
        <v>38.43</v>
      </c>
      <c r="BP15" s="559">
        <v>35.020000000000003</v>
      </c>
      <c r="BQ15" s="559">
        <v>63.06</v>
      </c>
      <c r="BR15" s="559">
        <v>50.106000000000002</v>
      </c>
      <c r="BS15" s="559">
        <v>28.21</v>
      </c>
      <c r="BT15" s="429">
        <f t="shared" si="5"/>
        <v>3.3736434108527131</v>
      </c>
      <c r="BU15" s="431"/>
      <c r="BV15" s="53"/>
      <c r="BW15" s="569"/>
    </row>
    <row r="16" spans="1:75" s="396" customFormat="1">
      <c r="A16" s="548" t="s">
        <v>80</v>
      </c>
      <c r="B16" s="549">
        <v>5429.2029685185198</v>
      </c>
      <c r="C16" s="550">
        <v>3099.4628299999999</v>
      </c>
      <c r="D16" s="550">
        <v>1778.60872688991</v>
      </c>
      <c r="E16" s="550">
        <v>1695.0484577684899</v>
      </c>
      <c r="F16" s="550">
        <v>4173.2469036218899</v>
      </c>
      <c r="G16" s="550">
        <v>1155.36585858528</v>
      </c>
      <c r="H16" s="550">
        <v>7509.9124759848</v>
      </c>
      <c r="I16" s="550">
        <v>5506.02990498696</v>
      </c>
      <c r="J16" s="550">
        <v>6653.9397156409796</v>
      </c>
      <c r="K16" s="550">
        <v>8505.5713026882695</v>
      </c>
      <c r="L16" s="550">
        <v>5579.07170444444</v>
      </c>
      <c r="M16" s="550">
        <v>2027.4023933333301</v>
      </c>
      <c r="N16" s="556">
        <v>4698.4436387721998</v>
      </c>
      <c r="O16" s="550">
        <v>3907.31816470588</v>
      </c>
      <c r="P16" s="550">
        <v>2387.4009788235298</v>
      </c>
      <c r="Q16" s="550">
        <v>563.20078778823495</v>
      </c>
      <c r="R16" s="550">
        <v>771.04354030588195</v>
      </c>
      <c r="S16" s="550">
        <v>943.01926109804003</v>
      </c>
      <c r="T16" s="550">
        <v>1220.0492354692799</v>
      </c>
      <c r="U16" s="550">
        <v>6099.2198399999997</v>
      </c>
      <c r="V16" s="550">
        <v>7206.8701856627404</v>
      </c>
      <c r="W16" s="550">
        <v>7532.3076296365998</v>
      </c>
      <c r="X16" s="550">
        <v>7861.8338830885295</v>
      </c>
      <c r="Y16" s="550">
        <v>4373.0149601620997</v>
      </c>
      <c r="Z16" s="556">
        <v>4034.95</v>
      </c>
      <c r="AA16" s="559">
        <v>4171.43</v>
      </c>
      <c r="AB16" s="559">
        <v>3970.64</v>
      </c>
      <c r="AC16" s="559">
        <v>3154.65</v>
      </c>
      <c r="AD16" s="559">
        <v>2187.02</v>
      </c>
      <c r="AE16" s="559">
        <v>2136.71</v>
      </c>
      <c r="AF16" s="559">
        <v>999.48</v>
      </c>
      <c r="AG16" s="559">
        <v>1555.17</v>
      </c>
      <c r="AH16" s="559">
        <v>2489.86</v>
      </c>
      <c r="AI16" s="559">
        <v>2652.23</v>
      </c>
      <c r="AJ16" s="559">
        <v>3032.3</v>
      </c>
      <c r="AK16" s="559">
        <v>1906.71</v>
      </c>
      <c r="AL16" s="556">
        <v>3791.5291751672398</v>
      </c>
      <c r="AM16" s="559">
        <v>4042.4023490997401</v>
      </c>
      <c r="AN16" s="559">
        <v>2846.9185489051902</v>
      </c>
      <c r="AO16" s="559">
        <v>1215.10876553359</v>
      </c>
      <c r="AP16" s="559">
        <v>1710.7323036</v>
      </c>
      <c r="AQ16" s="559">
        <v>1468.9528312</v>
      </c>
      <c r="AR16" s="559">
        <v>1420.2141247182899</v>
      </c>
      <c r="AS16" s="559">
        <v>803.89047200000005</v>
      </c>
      <c r="AT16" s="559">
        <v>2262.1261592173</v>
      </c>
      <c r="AU16" s="559">
        <v>1924.4551200108699</v>
      </c>
      <c r="AV16" s="559">
        <v>2117.0534734553498</v>
      </c>
      <c r="AW16" s="559">
        <v>2525.8833378919198</v>
      </c>
      <c r="AX16" s="556">
        <v>981.91</v>
      </c>
      <c r="AY16" s="559">
        <v>2134.2199999999998</v>
      </c>
      <c r="AZ16" s="559">
        <v>1277.46</v>
      </c>
      <c r="BA16" s="559">
        <v>475.88</v>
      </c>
      <c r="BB16" s="559">
        <v>380.49</v>
      </c>
      <c r="BC16" s="559">
        <v>291.45</v>
      </c>
      <c r="BD16" s="559">
        <v>486.86</v>
      </c>
      <c r="BE16" s="559">
        <v>854.46</v>
      </c>
      <c r="BF16" s="559">
        <v>568.41</v>
      </c>
      <c r="BG16" s="559">
        <v>2382.64</v>
      </c>
      <c r="BH16" s="559">
        <v>1366.87</v>
      </c>
      <c r="BI16" s="567">
        <v>1289.95</v>
      </c>
      <c r="BJ16" s="559">
        <v>1937.27</v>
      </c>
      <c r="BK16" s="559">
        <v>2171.13</v>
      </c>
      <c r="BL16" s="559">
        <v>810.73</v>
      </c>
      <c r="BM16" s="559">
        <v>1782.22</v>
      </c>
      <c r="BN16" s="559">
        <v>1711.9</v>
      </c>
      <c r="BO16" s="559">
        <v>4150.62</v>
      </c>
      <c r="BP16" s="559">
        <v>2035.75</v>
      </c>
      <c r="BQ16" s="559">
        <v>3160.77</v>
      </c>
      <c r="BR16" s="559">
        <v>6054.3580000000002</v>
      </c>
      <c r="BS16" s="559">
        <v>7220.64</v>
      </c>
      <c r="BT16" s="429">
        <f t="shared" si="5"/>
        <v>2.0305207668804353</v>
      </c>
      <c r="BU16" s="431"/>
      <c r="BV16" s="53"/>
      <c r="BW16" s="569"/>
    </row>
    <row r="17" spans="1:75" s="396" customFormat="1">
      <c r="A17" s="548" t="s">
        <v>71</v>
      </c>
      <c r="B17" s="549">
        <v>10794.528700000001</v>
      </c>
      <c r="C17" s="550">
        <v>42124.328500000003</v>
      </c>
      <c r="D17" s="550">
        <v>10081.290000000001</v>
      </c>
      <c r="E17" s="550">
        <v>0</v>
      </c>
      <c r="F17" s="550">
        <v>4.71</v>
      </c>
      <c r="G17" s="550">
        <v>203.2595</v>
      </c>
      <c r="H17" s="550">
        <v>309.16849999999999</v>
      </c>
      <c r="I17" s="550">
        <v>338.14049999999997</v>
      </c>
      <c r="J17" s="550">
        <v>27.369</v>
      </c>
      <c r="K17" s="550">
        <v>6911.451</v>
      </c>
      <c r="L17" s="550">
        <v>0</v>
      </c>
      <c r="M17" s="550">
        <v>0</v>
      </c>
      <c r="N17" s="556">
        <v>15677.578</v>
      </c>
      <c r="O17" s="550">
        <v>40039.537174669902</v>
      </c>
      <c r="P17" s="550">
        <v>5750.79358965145</v>
      </c>
      <c r="Q17" s="550">
        <v>0</v>
      </c>
      <c r="R17" s="550">
        <v>8.4030000000000005</v>
      </c>
      <c r="S17" s="550">
        <v>8.7810000000000006</v>
      </c>
      <c r="T17" s="550">
        <v>27.302</v>
      </c>
      <c r="U17" s="550">
        <v>64.819999999999993</v>
      </c>
      <c r="V17" s="550">
        <v>9860.2844118025005</v>
      </c>
      <c r="W17" s="550">
        <v>7350.7109974942996</v>
      </c>
      <c r="X17" s="550">
        <v>176.20249999999999</v>
      </c>
      <c r="Y17" s="550">
        <v>16.794799999999999</v>
      </c>
      <c r="Z17" s="556">
        <v>2549.62</v>
      </c>
      <c r="AA17" s="559">
        <v>48795.13</v>
      </c>
      <c r="AB17" s="559">
        <v>514.73</v>
      </c>
      <c r="AC17" s="559">
        <v>25.48</v>
      </c>
      <c r="AD17" s="515">
        <v>38.72</v>
      </c>
      <c r="AE17" s="171">
        <v>0</v>
      </c>
      <c r="AF17" s="171">
        <v>0.11</v>
      </c>
      <c r="AG17" s="171">
        <v>0</v>
      </c>
      <c r="AH17" s="171">
        <v>636.39</v>
      </c>
      <c r="AI17" s="171">
        <v>118.02</v>
      </c>
      <c r="AJ17" s="171">
        <v>163.66</v>
      </c>
      <c r="AK17" s="171">
        <v>2025.15</v>
      </c>
      <c r="AL17" s="556">
        <v>50002.906767438399</v>
      </c>
      <c r="AM17" s="171">
        <v>3415.6441</v>
      </c>
      <c r="AN17" s="171">
        <v>3791.5697</v>
      </c>
      <c r="AO17" s="171">
        <v>319.89210000000003</v>
      </c>
      <c r="AP17" s="559">
        <v>711.90902500000004</v>
      </c>
      <c r="AQ17" s="559">
        <v>2241.19948599076</v>
      </c>
      <c r="AR17" s="559">
        <v>0</v>
      </c>
      <c r="AS17" s="559">
        <v>0</v>
      </c>
      <c r="AT17" s="559">
        <v>0</v>
      </c>
      <c r="AU17" s="559">
        <v>5.5936000000000003</v>
      </c>
      <c r="AV17" s="559">
        <v>5768.2352000000001</v>
      </c>
      <c r="AW17" s="559">
        <v>4057.2560699999999</v>
      </c>
      <c r="AX17" s="556">
        <v>7088.28</v>
      </c>
      <c r="AY17" s="171">
        <v>49105.54</v>
      </c>
      <c r="AZ17" s="171">
        <v>17070.650000000001</v>
      </c>
      <c r="BA17" s="171">
        <v>915.39</v>
      </c>
      <c r="BB17" s="171">
        <v>0</v>
      </c>
      <c r="BC17" s="171">
        <v>5271.8</v>
      </c>
      <c r="BD17" s="171">
        <v>16993.099999999999</v>
      </c>
      <c r="BE17" s="171">
        <v>1711.08</v>
      </c>
      <c r="BF17" s="171">
        <v>16269.73</v>
      </c>
      <c r="BG17" s="171">
        <v>19.010000000000002</v>
      </c>
      <c r="BH17" s="171">
        <v>4211.5</v>
      </c>
      <c r="BI17" s="178">
        <v>8643.52</v>
      </c>
      <c r="BJ17" s="559">
        <v>4903.24</v>
      </c>
      <c r="BK17" s="559">
        <v>0</v>
      </c>
      <c r="BL17" s="559">
        <v>0</v>
      </c>
      <c r="BM17" s="559">
        <v>9745.2800000000007</v>
      </c>
      <c r="BN17" s="559">
        <v>8030.65</v>
      </c>
      <c r="BO17" s="559">
        <v>9884.4599999999991</v>
      </c>
      <c r="BP17" s="559">
        <v>46169.85</v>
      </c>
      <c r="BQ17" s="559">
        <v>47455.51</v>
      </c>
      <c r="BR17" s="559">
        <v>22396.151000000002</v>
      </c>
      <c r="BS17" s="559">
        <v>0</v>
      </c>
      <c r="BT17" s="429">
        <f t="shared" si="5"/>
        <v>-1</v>
      </c>
      <c r="BU17" s="431"/>
      <c r="BV17" s="53"/>
      <c r="BW17" s="569"/>
    </row>
    <row r="18" spans="1:75" s="396" customFormat="1">
      <c r="A18" s="548" t="s">
        <v>81</v>
      </c>
      <c r="B18" s="549">
        <v>4986.7305384506799</v>
      </c>
      <c r="C18" s="550">
        <v>3300.9683199812098</v>
      </c>
      <c r="D18" s="550">
        <v>4350.1630769242902</v>
      </c>
      <c r="E18" s="550">
        <v>4571.60452160355</v>
      </c>
      <c r="F18" s="550">
        <v>3783.1599369310402</v>
      </c>
      <c r="G18" s="550">
        <v>2845.0308413017801</v>
      </c>
      <c r="H18" s="550">
        <v>3322.7966402370198</v>
      </c>
      <c r="I18" s="550">
        <v>2762.7497355024602</v>
      </c>
      <c r="J18" s="550">
        <v>3867.6263169258</v>
      </c>
      <c r="K18" s="550">
        <v>2746.1873030769202</v>
      </c>
      <c r="L18" s="550">
        <v>2933.6315173964499</v>
      </c>
      <c r="M18" s="550">
        <v>3386.9884615384599</v>
      </c>
      <c r="N18" s="556">
        <v>3416.3451746153901</v>
      </c>
      <c r="O18" s="550">
        <v>4037.9006175527502</v>
      </c>
      <c r="P18" s="550">
        <v>2596.7331188671301</v>
      </c>
      <c r="Q18" s="550">
        <v>4530.3281803076898</v>
      </c>
      <c r="R18" s="550">
        <v>3545.9668972057498</v>
      </c>
      <c r="S18" s="550">
        <v>3599.9972575847</v>
      </c>
      <c r="T18" s="550">
        <v>1893.4781715234101</v>
      </c>
      <c r="U18" s="550">
        <v>2327.89811487413</v>
      </c>
      <c r="V18" s="550">
        <v>1256.4505153846101</v>
      </c>
      <c r="W18" s="550">
        <v>2207.5157146923102</v>
      </c>
      <c r="X18" s="550">
        <v>2602.3538372307999</v>
      </c>
      <c r="Y18" s="550">
        <v>2571.9707538461498</v>
      </c>
      <c r="Z18" s="556">
        <v>3008.46</v>
      </c>
      <c r="AA18" s="559">
        <v>3350.97</v>
      </c>
      <c r="AB18" s="559">
        <v>2830.55</v>
      </c>
      <c r="AC18" s="559">
        <v>3182.73</v>
      </c>
      <c r="AD18" s="559">
        <v>2613.71</v>
      </c>
      <c r="AE18" s="559">
        <v>2185.9499999999998</v>
      </c>
      <c r="AF18" s="559">
        <v>2713.66</v>
      </c>
      <c r="AG18" s="559">
        <v>2541.52</v>
      </c>
      <c r="AH18" s="559">
        <v>2134.9899999999998</v>
      </c>
      <c r="AI18" s="559">
        <v>2950.07</v>
      </c>
      <c r="AJ18" s="559">
        <v>3479.89</v>
      </c>
      <c r="AK18" s="559">
        <v>3599.86</v>
      </c>
      <c r="AL18" s="556">
        <v>4374.5869120922198</v>
      </c>
      <c r="AM18" s="559">
        <v>4714.86297831702</v>
      </c>
      <c r="AN18" s="559">
        <v>4300.1089310978996</v>
      </c>
      <c r="AO18" s="559">
        <v>3910.49753846154</v>
      </c>
      <c r="AP18" s="559">
        <v>4268.9239199720296</v>
      </c>
      <c r="AQ18" s="559">
        <v>4779.1066907536197</v>
      </c>
      <c r="AR18" s="559">
        <v>2902.2501317688998</v>
      </c>
      <c r="AS18" s="559">
        <v>1884.0584762051301</v>
      </c>
      <c r="AT18" s="559">
        <v>2419.7757755524499</v>
      </c>
      <c r="AU18" s="559">
        <v>2939.5820804382302</v>
      </c>
      <c r="AV18" s="559">
        <v>2008.6706764568801</v>
      </c>
      <c r="AW18" s="559">
        <v>3821.3449999999998</v>
      </c>
      <c r="AX18" s="556">
        <v>3307.15</v>
      </c>
      <c r="AY18" s="559">
        <v>4218.33</v>
      </c>
      <c r="AZ18" s="559">
        <v>4260.13</v>
      </c>
      <c r="BA18" s="559">
        <v>2360.12</v>
      </c>
      <c r="BB18" s="559">
        <v>2674.73</v>
      </c>
      <c r="BC18" s="559">
        <v>2225.4499999999998</v>
      </c>
      <c r="BD18" s="559">
        <v>2386</v>
      </c>
      <c r="BE18" s="559">
        <v>3150.41</v>
      </c>
      <c r="BF18" s="559">
        <v>3619.43</v>
      </c>
      <c r="BG18" s="559">
        <v>3251.97</v>
      </c>
      <c r="BH18" s="559">
        <v>3390.45</v>
      </c>
      <c r="BI18" s="567">
        <v>3838.93</v>
      </c>
      <c r="BJ18" s="559">
        <v>1912</v>
      </c>
      <c r="BK18" s="559">
        <v>1655.35</v>
      </c>
      <c r="BL18" s="559">
        <v>1455.61</v>
      </c>
      <c r="BM18" s="559">
        <v>1948.16</v>
      </c>
      <c r="BN18" s="559">
        <v>2077.77</v>
      </c>
      <c r="BO18" s="559">
        <v>1466.28</v>
      </c>
      <c r="BP18" s="559">
        <v>1748.6</v>
      </c>
      <c r="BQ18" s="559">
        <v>1767.25</v>
      </c>
      <c r="BR18" s="559">
        <v>1358.7909999999999</v>
      </c>
      <c r="BS18" s="559">
        <v>991.76</v>
      </c>
      <c r="BT18" s="429">
        <f t="shared" si="5"/>
        <v>-0.69502793691208709</v>
      </c>
      <c r="BU18" s="431"/>
      <c r="BV18" s="53"/>
      <c r="BW18" s="569"/>
    </row>
    <row r="19" spans="1:75" s="396" customFormat="1">
      <c r="A19" s="548" t="s">
        <v>82</v>
      </c>
      <c r="B19" s="549">
        <v>5425.8559999999998</v>
      </c>
      <c r="C19" s="550">
        <v>3337.1615999999999</v>
      </c>
      <c r="D19" s="550">
        <v>3898.4395</v>
      </c>
      <c r="E19" s="550">
        <v>2910.9335000000001</v>
      </c>
      <c r="F19" s="550">
        <v>2801.7914999999998</v>
      </c>
      <c r="G19" s="550">
        <v>2284.3995</v>
      </c>
      <c r="H19" s="550">
        <v>1957.1095</v>
      </c>
      <c r="I19" s="550">
        <v>2778.6275000000001</v>
      </c>
      <c r="J19" s="550">
        <v>1022.5925</v>
      </c>
      <c r="K19" s="550">
        <v>976.9615</v>
      </c>
      <c r="L19" s="550">
        <v>405.57</v>
      </c>
      <c r="M19" s="550">
        <v>1180.4068</v>
      </c>
      <c r="N19" s="556">
        <v>652.69500000000005</v>
      </c>
      <c r="O19" s="550">
        <v>1178.4661000000001</v>
      </c>
      <c r="P19" s="550">
        <v>83.251999999999995</v>
      </c>
      <c r="Q19" s="550">
        <v>1129.367</v>
      </c>
      <c r="R19" s="550">
        <v>2093.5994999999998</v>
      </c>
      <c r="S19" s="550">
        <v>2614.1471000000001</v>
      </c>
      <c r="T19" s="550">
        <v>2907.7608</v>
      </c>
      <c r="U19" s="550">
        <v>3433.5725000000002</v>
      </c>
      <c r="V19" s="550">
        <v>763.81470000000002</v>
      </c>
      <c r="W19" s="550">
        <v>779.92250000000001</v>
      </c>
      <c r="X19" s="550">
        <v>2144.7476999999999</v>
      </c>
      <c r="Y19" s="550">
        <v>2468.3892999999998</v>
      </c>
      <c r="Z19" s="556">
        <v>2775.16</v>
      </c>
      <c r="AA19" s="559">
        <v>2744.96</v>
      </c>
      <c r="AB19" s="559">
        <v>3328.1</v>
      </c>
      <c r="AC19" s="559">
        <v>3286.52</v>
      </c>
      <c r="AD19" s="559">
        <v>2839.27</v>
      </c>
      <c r="AE19" s="559">
        <v>3685.35</v>
      </c>
      <c r="AF19" s="559">
        <v>2400.33</v>
      </c>
      <c r="AG19" s="559">
        <v>3399.26</v>
      </c>
      <c r="AH19" s="559">
        <v>138.21</v>
      </c>
      <c r="AI19" s="559">
        <v>708.53</v>
      </c>
      <c r="AJ19" s="559">
        <v>3263.05</v>
      </c>
      <c r="AK19" s="559">
        <v>3742.17</v>
      </c>
      <c r="AL19" s="556">
        <v>3459.1401599999999</v>
      </c>
      <c r="AM19" s="559">
        <v>3416.84159</v>
      </c>
      <c r="AN19" s="559">
        <v>3507.7766000000001</v>
      </c>
      <c r="AO19" s="559">
        <v>3647.6410700000001</v>
      </c>
      <c r="AP19" s="559">
        <v>2440.5868999999998</v>
      </c>
      <c r="AQ19" s="559">
        <v>1513.1477</v>
      </c>
      <c r="AR19" s="559">
        <v>1967.0367000000001</v>
      </c>
      <c r="AS19" s="559">
        <v>2439.2566999999999</v>
      </c>
      <c r="AT19" s="559">
        <v>2328.8108999999999</v>
      </c>
      <c r="AU19" s="559">
        <v>1049.1387999999999</v>
      </c>
      <c r="AV19" s="559">
        <v>312.29140000000001</v>
      </c>
      <c r="AW19" s="559">
        <v>225.77950000000001</v>
      </c>
      <c r="AX19" s="556">
        <v>375.79</v>
      </c>
      <c r="AY19" s="559">
        <v>980.26</v>
      </c>
      <c r="AZ19" s="559">
        <v>411.13</v>
      </c>
      <c r="BA19" s="559">
        <v>484.07</v>
      </c>
      <c r="BB19" s="559">
        <v>193.09</v>
      </c>
      <c r="BC19" s="559">
        <v>248.82</v>
      </c>
      <c r="BD19" s="559">
        <v>203.98</v>
      </c>
      <c r="BE19" s="559">
        <v>530.88</v>
      </c>
      <c r="BF19" s="559">
        <v>340.57</v>
      </c>
      <c r="BG19" s="559">
        <v>182.97</v>
      </c>
      <c r="BH19" s="559">
        <v>277.42</v>
      </c>
      <c r="BI19" s="567">
        <v>566.85</v>
      </c>
      <c r="BJ19" s="559">
        <v>624.51</v>
      </c>
      <c r="BK19" s="559">
        <v>392.16</v>
      </c>
      <c r="BL19" s="559">
        <v>496.85</v>
      </c>
      <c r="BM19" s="559">
        <v>1113.98</v>
      </c>
      <c r="BN19" s="559">
        <v>2335.8200000000002</v>
      </c>
      <c r="BO19" s="559">
        <v>2693.87</v>
      </c>
      <c r="BP19" s="559">
        <v>1968.88</v>
      </c>
      <c r="BQ19" s="559">
        <v>2926.76</v>
      </c>
      <c r="BR19" s="559">
        <v>2410.8760000000002</v>
      </c>
      <c r="BS19" s="559">
        <v>1361.53</v>
      </c>
      <c r="BT19" s="429">
        <f t="shared" si="5"/>
        <v>6.4412745258785593</v>
      </c>
      <c r="BU19" s="431"/>
      <c r="BV19" s="53"/>
      <c r="BW19" s="569"/>
    </row>
    <row r="20" spans="1:75" s="396" customFormat="1">
      <c r="A20" s="548" t="s">
        <v>83</v>
      </c>
      <c r="B20" s="438">
        <v>25.922000000000001</v>
      </c>
      <c r="C20" s="550">
        <v>5.8479999999999999</v>
      </c>
      <c r="D20" s="550">
        <v>47.444000000000003</v>
      </c>
      <c r="E20" s="550">
        <v>188.8125</v>
      </c>
      <c r="F20" s="550">
        <v>124.491</v>
      </c>
      <c r="G20" s="550">
        <v>19.533999999999999</v>
      </c>
      <c r="H20" s="550">
        <v>58.615699999999997</v>
      </c>
      <c r="I20" s="550">
        <v>236.28980000000001</v>
      </c>
      <c r="J20" s="550">
        <v>4.492</v>
      </c>
      <c r="K20" s="550">
        <v>23.5535</v>
      </c>
      <c r="L20" s="550">
        <v>6.5960000000000001</v>
      </c>
      <c r="M20" s="550">
        <v>68.774299999999997</v>
      </c>
      <c r="N20" s="170">
        <v>81.930400000000006</v>
      </c>
      <c r="O20" s="550">
        <v>214.55330000000001</v>
      </c>
      <c r="P20" s="550">
        <v>165.93369999999999</v>
      </c>
      <c r="Q20" s="550">
        <v>172.62629999999999</v>
      </c>
      <c r="R20" s="550">
        <v>364.87700000000001</v>
      </c>
      <c r="S20" s="550">
        <v>322.780845</v>
      </c>
      <c r="T20" s="550">
        <v>490.33897999999999</v>
      </c>
      <c r="U20" s="550">
        <v>847.62679500000002</v>
      </c>
      <c r="V20" s="550">
        <v>635.27611999999999</v>
      </c>
      <c r="W20" s="550">
        <v>268.82529</v>
      </c>
      <c r="X20" s="550">
        <v>19.576000000000001</v>
      </c>
      <c r="Y20" s="550">
        <v>4.49</v>
      </c>
      <c r="Z20" s="170">
        <v>22.54</v>
      </c>
      <c r="AA20" s="559">
        <v>109.78</v>
      </c>
      <c r="AB20" s="559">
        <v>80.790000000000006</v>
      </c>
      <c r="AC20" s="559">
        <v>89.18</v>
      </c>
      <c r="AD20" s="559">
        <v>80.13</v>
      </c>
      <c r="AE20" s="559">
        <v>114.03</v>
      </c>
      <c r="AF20" s="559">
        <v>368.29</v>
      </c>
      <c r="AG20" s="559">
        <v>229.43</v>
      </c>
      <c r="AH20" s="559">
        <v>388.34</v>
      </c>
      <c r="AI20" s="559">
        <v>117.08</v>
      </c>
      <c r="AJ20" s="559">
        <v>84.64</v>
      </c>
      <c r="AK20" s="559">
        <v>0</v>
      </c>
      <c r="AL20" s="556">
        <v>7.8583999999999996</v>
      </c>
      <c r="AM20" s="559">
        <v>0</v>
      </c>
      <c r="AN20" s="559">
        <v>0</v>
      </c>
      <c r="AO20" s="559">
        <v>0</v>
      </c>
      <c r="AP20" s="559">
        <v>10.5145</v>
      </c>
      <c r="AQ20" s="559">
        <v>46.845500000000001</v>
      </c>
      <c r="AR20" s="559">
        <v>48.4925</v>
      </c>
      <c r="AS20" s="559">
        <v>59.027999999999999</v>
      </c>
      <c r="AT20" s="559">
        <v>39.725499999999997</v>
      </c>
      <c r="AU20" s="559">
        <v>0</v>
      </c>
      <c r="AV20" s="559">
        <v>6.0744999999999996</v>
      </c>
      <c r="AW20" s="559">
        <v>4.8964999999999996</v>
      </c>
      <c r="AX20" s="556">
        <v>1.27</v>
      </c>
      <c r="AY20" s="559">
        <v>40.369999999999997</v>
      </c>
      <c r="AZ20" s="559">
        <v>0</v>
      </c>
      <c r="BA20" s="559">
        <v>14.03</v>
      </c>
      <c r="BB20" s="559">
        <v>0</v>
      </c>
      <c r="BC20" s="559">
        <v>0</v>
      </c>
      <c r="BD20" s="559">
        <v>0</v>
      </c>
      <c r="BE20" s="559">
        <v>0</v>
      </c>
      <c r="BF20" s="559">
        <v>0</v>
      </c>
      <c r="BG20" s="559">
        <v>0</v>
      </c>
      <c r="BH20" s="171">
        <v>0</v>
      </c>
      <c r="BI20" s="178">
        <v>0</v>
      </c>
      <c r="BJ20" s="559">
        <v>0</v>
      </c>
      <c r="BK20" s="559">
        <v>0</v>
      </c>
      <c r="BL20" s="559">
        <v>0</v>
      </c>
      <c r="BM20" s="559">
        <v>0</v>
      </c>
      <c r="BN20" s="559">
        <v>2.11</v>
      </c>
      <c r="BO20" s="559">
        <v>9.02</v>
      </c>
      <c r="BP20" s="559">
        <v>136.1</v>
      </c>
      <c r="BQ20" s="559">
        <v>130.96</v>
      </c>
      <c r="BR20" s="559">
        <v>13.973000000000001</v>
      </c>
      <c r="BS20" s="559">
        <v>2.46</v>
      </c>
      <c r="BT20" s="429" t="str">
        <f t="shared" si="5"/>
        <v>-</v>
      </c>
      <c r="BU20" s="431"/>
      <c r="BV20" s="53"/>
      <c r="BW20" s="569"/>
    </row>
    <row r="21" spans="1:75" s="396" customFormat="1">
      <c r="A21" s="548" t="s">
        <v>84</v>
      </c>
      <c r="B21" s="438">
        <v>4170.2383593000004</v>
      </c>
      <c r="C21" s="550">
        <v>1178.6564780000001</v>
      </c>
      <c r="D21" s="550">
        <v>213.37195904999999</v>
      </c>
      <c r="E21" s="550">
        <v>155.09487390000001</v>
      </c>
      <c r="F21" s="550">
        <v>4.6180000000000003</v>
      </c>
      <c r="G21" s="550">
        <v>133.04499999999999</v>
      </c>
      <c r="H21" s="550">
        <v>0</v>
      </c>
      <c r="I21" s="550">
        <v>69.86</v>
      </c>
      <c r="J21" s="550">
        <v>0</v>
      </c>
      <c r="K21" s="550">
        <v>737.3153949</v>
      </c>
      <c r="L21" s="550">
        <v>1883.9295130999999</v>
      </c>
      <c r="M21" s="550">
        <v>9546.10259185</v>
      </c>
      <c r="N21" s="556">
        <v>9334.2445046699995</v>
      </c>
      <c r="O21" s="550">
        <v>4889.1248289799996</v>
      </c>
      <c r="P21" s="550">
        <v>959.89175699999998</v>
      </c>
      <c r="Q21" s="550">
        <v>69.192999999999998</v>
      </c>
      <c r="R21" s="550">
        <v>32.153300000000002</v>
      </c>
      <c r="S21" s="550">
        <v>24.1555432</v>
      </c>
      <c r="T21" s="550">
        <v>0</v>
      </c>
      <c r="U21" s="550">
        <v>0</v>
      </c>
      <c r="V21" s="550">
        <v>73.7098929</v>
      </c>
      <c r="W21" s="550">
        <v>493.78767955000001</v>
      </c>
      <c r="X21" s="550">
        <v>1236.3650712000001</v>
      </c>
      <c r="Y21" s="550">
        <v>6725.1394239000001</v>
      </c>
      <c r="Z21" s="556">
        <v>10791.11</v>
      </c>
      <c r="AA21" s="559">
        <v>8158.27</v>
      </c>
      <c r="AB21" s="559">
        <v>2584.4499999999998</v>
      </c>
      <c r="AC21" s="559">
        <v>67.989999999999995</v>
      </c>
      <c r="AD21" s="171">
        <v>0</v>
      </c>
      <c r="AE21" s="171">
        <v>0</v>
      </c>
      <c r="AF21" s="171">
        <v>0</v>
      </c>
      <c r="AG21" s="171">
        <v>0</v>
      </c>
      <c r="AH21" s="171">
        <v>0</v>
      </c>
      <c r="AI21" s="171">
        <v>3111.27</v>
      </c>
      <c r="AJ21" s="171">
        <v>4851.3999999999996</v>
      </c>
      <c r="AK21" s="171">
        <v>11449.57</v>
      </c>
      <c r="AL21" s="556">
        <v>14829.333948490001</v>
      </c>
      <c r="AM21" s="171">
        <v>11184.81545663</v>
      </c>
      <c r="AN21" s="171">
        <v>2382.3982658300001</v>
      </c>
      <c r="AO21" s="171">
        <v>95.460700000000003</v>
      </c>
      <c r="AP21" s="559">
        <v>0</v>
      </c>
      <c r="AQ21" s="559">
        <v>0</v>
      </c>
      <c r="AR21" s="559">
        <v>0</v>
      </c>
      <c r="AS21" s="559">
        <v>0</v>
      </c>
      <c r="AT21" s="559">
        <v>0</v>
      </c>
      <c r="AU21" s="559">
        <v>1083.2842061199999</v>
      </c>
      <c r="AV21" s="559">
        <v>1434.4547229469999</v>
      </c>
      <c r="AW21" s="559">
        <v>7734.9647392010002</v>
      </c>
      <c r="AX21" s="556">
        <v>10902.74</v>
      </c>
      <c r="AY21" s="171">
        <v>1817.97</v>
      </c>
      <c r="AZ21" s="171">
        <v>57.52</v>
      </c>
      <c r="BA21" s="171">
        <v>0</v>
      </c>
      <c r="BB21" s="171">
        <v>0.09</v>
      </c>
      <c r="BC21" s="171">
        <v>0</v>
      </c>
      <c r="BD21" s="171">
        <v>0.13</v>
      </c>
      <c r="BE21" s="171">
        <v>0</v>
      </c>
      <c r="BF21" s="171">
        <v>2324.66</v>
      </c>
      <c r="BG21" s="171">
        <v>8963.76</v>
      </c>
      <c r="BH21" s="171">
        <v>4933.08</v>
      </c>
      <c r="BI21" s="178">
        <v>11491.51</v>
      </c>
      <c r="BJ21" s="559">
        <v>13202.64</v>
      </c>
      <c r="BK21" s="559">
        <v>5678.76</v>
      </c>
      <c r="BL21" s="559">
        <v>273.39999999999998</v>
      </c>
      <c r="BM21" s="559">
        <v>73.19</v>
      </c>
      <c r="BN21" s="559">
        <v>0</v>
      </c>
      <c r="BO21" s="559">
        <v>0</v>
      </c>
      <c r="BP21" s="559">
        <v>0</v>
      </c>
      <c r="BQ21" s="559">
        <v>0</v>
      </c>
      <c r="BR21" s="559">
        <v>0</v>
      </c>
      <c r="BS21" s="632">
        <v>155.08000000000001</v>
      </c>
      <c r="BT21" s="429">
        <f>+IFERROR(BS21/BG21-1,"-")</f>
        <v>-0.98269922443260416</v>
      </c>
      <c r="BU21" s="431"/>
      <c r="BV21" s="53"/>
      <c r="BW21" s="569"/>
    </row>
    <row r="22" spans="1:75" s="396" customFormat="1">
      <c r="A22" s="548" t="s">
        <v>66</v>
      </c>
      <c r="B22" s="553">
        <v>0</v>
      </c>
      <c r="C22" s="550">
        <v>0</v>
      </c>
      <c r="D22" s="550">
        <v>0</v>
      </c>
      <c r="E22" s="550">
        <v>0</v>
      </c>
      <c r="F22" s="550">
        <v>0</v>
      </c>
      <c r="G22" s="550">
        <v>0</v>
      </c>
      <c r="H22" s="550">
        <v>82.495999999999995</v>
      </c>
      <c r="I22" s="550">
        <v>7.4779999999999998</v>
      </c>
      <c r="J22" s="550">
        <v>10.135</v>
      </c>
      <c r="K22" s="550">
        <v>1.8075000000000001</v>
      </c>
      <c r="L22" s="550">
        <v>0</v>
      </c>
      <c r="M22" s="550">
        <v>0</v>
      </c>
      <c r="N22" s="556">
        <v>23.8125</v>
      </c>
      <c r="O22" s="550">
        <v>2.415</v>
      </c>
      <c r="P22" s="550">
        <v>13.4725</v>
      </c>
      <c r="Q22" s="550">
        <v>0</v>
      </c>
      <c r="R22" s="550">
        <v>0</v>
      </c>
      <c r="S22" s="550">
        <v>0</v>
      </c>
      <c r="T22" s="550">
        <v>77.011049999999997</v>
      </c>
      <c r="U22" s="550">
        <v>15.477499999999999</v>
      </c>
      <c r="V22" s="550">
        <v>22.02075</v>
      </c>
      <c r="W22" s="550">
        <v>0</v>
      </c>
      <c r="X22" s="550">
        <v>0</v>
      </c>
      <c r="Y22" s="550">
        <v>0</v>
      </c>
      <c r="Z22" s="556">
        <v>111.29</v>
      </c>
      <c r="AA22" s="559">
        <v>45.06</v>
      </c>
      <c r="AB22" s="559">
        <v>4.9400000000000004</v>
      </c>
      <c r="AC22" s="171">
        <v>0</v>
      </c>
      <c r="AD22" s="171">
        <v>0</v>
      </c>
      <c r="AE22" s="171">
        <v>0</v>
      </c>
      <c r="AF22" s="171">
        <v>53.35</v>
      </c>
      <c r="AG22" s="171">
        <v>53.35</v>
      </c>
      <c r="AH22" s="171">
        <v>47.81</v>
      </c>
      <c r="AI22" s="171">
        <v>0</v>
      </c>
      <c r="AJ22" s="171">
        <v>0</v>
      </c>
      <c r="AK22" s="171">
        <v>0</v>
      </c>
      <c r="AL22" s="556">
        <v>110.811525</v>
      </c>
      <c r="AM22" s="171">
        <v>49.597499999999997</v>
      </c>
      <c r="AN22" s="171">
        <v>27.522500000000001</v>
      </c>
      <c r="AO22" s="171">
        <v>0</v>
      </c>
      <c r="AP22" s="559">
        <v>0</v>
      </c>
      <c r="AQ22" s="559">
        <v>0</v>
      </c>
      <c r="AR22" s="559">
        <v>61.501249999999999</v>
      </c>
      <c r="AS22" s="559">
        <v>23.245000000000001</v>
      </c>
      <c r="AT22" s="559">
        <v>53.613</v>
      </c>
      <c r="AU22" s="559">
        <v>0</v>
      </c>
      <c r="AV22" s="559">
        <v>0</v>
      </c>
      <c r="AW22" s="559">
        <v>0</v>
      </c>
      <c r="AX22" s="556">
        <v>53.88</v>
      </c>
      <c r="AY22" s="171">
        <v>2.96</v>
      </c>
      <c r="AZ22" s="171">
        <v>149.56</v>
      </c>
      <c r="BA22" s="171">
        <v>0</v>
      </c>
      <c r="BB22" s="171">
        <v>0</v>
      </c>
      <c r="BC22" s="171">
        <v>0</v>
      </c>
      <c r="BD22" s="171">
        <v>156.78</v>
      </c>
      <c r="BE22" s="171">
        <v>29.02</v>
      </c>
      <c r="BF22" s="171">
        <v>10.39</v>
      </c>
      <c r="BG22" s="171">
        <v>0</v>
      </c>
      <c r="BH22" s="171">
        <v>0</v>
      </c>
      <c r="BI22" s="178">
        <v>0</v>
      </c>
      <c r="BJ22" s="559">
        <v>4.66</v>
      </c>
      <c r="BK22" s="559">
        <v>0.5</v>
      </c>
      <c r="BL22" s="559">
        <v>5.36</v>
      </c>
      <c r="BM22" s="559">
        <v>0</v>
      </c>
      <c r="BN22" s="559">
        <v>0</v>
      </c>
      <c r="BO22" s="559">
        <v>0</v>
      </c>
      <c r="BP22" s="559">
        <v>30.53</v>
      </c>
      <c r="BQ22" s="559">
        <v>42.38</v>
      </c>
      <c r="BR22" s="559">
        <v>18.844000000000001</v>
      </c>
      <c r="BS22" s="632">
        <v>0</v>
      </c>
      <c r="BT22" s="429" t="str">
        <f>+IFERROR(BS22/BG22-1,"-")</f>
        <v>-</v>
      </c>
      <c r="BU22" s="431"/>
      <c r="BV22" s="53"/>
      <c r="BW22" s="569"/>
    </row>
    <row r="23" spans="1:75" s="396" customFormat="1">
      <c r="A23" s="548" t="s">
        <v>73</v>
      </c>
      <c r="B23" s="549">
        <v>47746.551700000004</v>
      </c>
      <c r="C23" s="550">
        <v>50173.400300000001</v>
      </c>
      <c r="D23" s="550">
        <v>67550.702850000001</v>
      </c>
      <c r="E23" s="550">
        <v>34286.404465</v>
      </c>
      <c r="F23" s="550">
        <v>30128.79045</v>
      </c>
      <c r="G23" s="550">
        <v>59231.560270000002</v>
      </c>
      <c r="H23" s="550">
        <v>54861.393349999998</v>
      </c>
      <c r="I23" s="550">
        <v>44759.632825000001</v>
      </c>
      <c r="J23" s="550">
        <v>32269.52665</v>
      </c>
      <c r="K23" s="550">
        <v>29927.449400000001</v>
      </c>
      <c r="L23" s="550">
        <v>21420.717975</v>
      </c>
      <c r="M23" s="550">
        <v>11409.1091</v>
      </c>
      <c r="N23" s="556">
        <v>12476.513559999999</v>
      </c>
      <c r="O23" s="550">
        <v>7367.8180320000001</v>
      </c>
      <c r="P23" s="550">
        <v>8585.3978599999991</v>
      </c>
      <c r="Q23" s="550">
        <v>691.11900000000003</v>
      </c>
      <c r="R23" s="550">
        <v>2331.3866400000002</v>
      </c>
      <c r="S23" s="550">
        <v>36590.775350000004</v>
      </c>
      <c r="T23" s="550">
        <v>86204.621763999996</v>
      </c>
      <c r="U23" s="550">
        <v>65303.1174245</v>
      </c>
      <c r="V23" s="550">
        <v>88246.191961999997</v>
      </c>
      <c r="W23" s="550">
        <v>71425.321230000001</v>
      </c>
      <c r="X23" s="550">
        <v>37398.762365000002</v>
      </c>
      <c r="Y23" s="550">
        <v>41429.644354099997</v>
      </c>
      <c r="Z23" s="556">
        <v>30233.37</v>
      </c>
      <c r="AA23" s="559">
        <v>38626.959999999999</v>
      </c>
      <c r="AB23" s="559">
        <v>51282.879999999997</v>
      </c>
      <c r="AC23" s="559">
        <v>42094.83</v>
      </c>
      <c r="AD23" s="559">
        <v>59617.2</v>
      </c>
      <c r="AE23" s="559">
        <v>68204.14</v>
      </c>
      <c r="AF23" s="559">
        <v>53707.88</v>
      </c>
      <c r="AG23" s="559">
        <v>47425.08</v>
      </c>
      <c r="AH23" s="559">
        <v>22350.49</v>
      </c>
      <c r="AI23" s="559">
        <v>21518.14</v>
      </c>
      <c r="AJ23" s="559">
        <v>16515.61</v>
      </c>
      <c r="AK23" s="559">
        <v>20253.28</v>
      </c>
      <c r="AL23" s="556">
        <v>27071.668900000001</v>
      </c>
      <c r="AM23" s="559">
        <v>17070.070080000001</v>
      </c>
      <c r="AN23" s="559">
        <v>20455.058335000002</v>
      </c>
      <c r="AO23" s="559">
        <v>38469.954825000001</v>
      </c>
      <c r="AP23" s="559">
        <v>26946.135315</v>
      </c>
      <c r="AQ23" s="559">
        <v>39815.171385000001</v>
      </c>
      <c r="AR23" s="559">
        <v>30011.206478880002</v>
      </c>
      <c r="AS23" s="559">
        <v>26683.301463397998</v>
      </c>
      <c r="AT23" s="559">
        <v>36350.368750000001</v>
      </c>
      <c r="AU23" s="559">
        <v>24451.971689999998</v>
      </c>
      <c r="AV23" s="559">
        <v>67575.631884999995</v>
      </c>
      <c r="AW23" s="559">
        <v>60784.616889999998</v>
      </c>
      <c r="AX23" s="556">
        <v>56912.23</v>
      </c>
      <c r="AY23" s="559">
        <v>97088.48</v>
      </c>
      <c r="AZ23" s="559">
        <v>90277.33</v>
      </c>
      <c r="BA23" s="559">
        <v>75561.62</v>
      </c>
      <c r="BB23" s="559">
        <v>74331.31</v>
      </c>
      <c r="BC23" s="559">
        <v>57366.01</v>
      </c>
      <c r="BD23" s="559">
        <v>36845.32</v>
      </c>
      <c r="BE23" s="559">
        <v>25978.13</v>
      </c>
      <c r="BF23" s="559">
        <v>15365.99</v>
      </c>
      <c r="BG23" s="559">
        <v>10248.51</v>
      </c>
      <c r="BH23" s="559">
        <v>12148.1</v>
      </c>
      <c r="BI23" s="567">
        <v>22860.59</v>
      </c>
      <c r="BJ23" s="559">
        <v>10369.57</v>
      </c>
      <c r="BK23" s="559">
        <v>20759.599999999999</v>
      </c>
      <c r="BL23" s="559">
        <v>16076.49</v>
      </c>
      <c r="BM23" s="559">
        <v>10945.46</v>
      </c>
      <c r="BN23" s="559">
        <v>17740.39</v>
      </c>
      <c r="BO23" s="559">
        <v>40522.730000000003</v>
      </c>
      <c r="BP23" s="559">
        <v>28997.06</v>
      </c>
      <c r="BQ23" s="559">
        <v>4423.1899999999996</v>
      </c>
      <c r="BR23" s="559">
        <v>74.106999999999999</v>
      </c>
      <c r="BS23" s="632">
        <v>47.47</v>
      </c>
      <c r="BT23" s="429">
        <f t="shared" si="5"/>
        <v>-0.99536810716874946</v>
      </c>
      <c r="BU23" s="431"/>
      <c r="BV23" s="53"/>
      <c r="BW23" s="569"/>
    </row>
    <row r="24" spans="1:75" s="396" customFormat="1">
      <c r="A24" s="548" t="s">
        <v>74</v>
      </c>
      <c r="B24" s="549">
        <v>12.298999999999999</v>
      </c>
      <c r="C24" s="550">
        <v>13.077</v>
      </c>
      <c r="D24" s="550">
        <v>27.010999999999999</v>
      </c>
      <c r="E24" s="550">
        <v>55.484999999999999</v>
      </c>
      <c r="F24" s="550">
        <v>32.505000000000003</v>
      </c>
      <c r="G24" s="550">
        <v>224.59610000000001</v>
      </c>
      <c r="H24" s="550">
        <v>108.059</v>
      </c>
      <c r="I24" s="550">
        <v>168.28899999999999</v>
      </c>
      <c r="J24" s="550">
        <v>185.672</v>
      </c>
      <c r="K24" s="550">
        <v>132.22999999999999</v>
      </c>
      <c r="L24" s="550">
        <v>5.36</v>
      </c>
      <c r="M24" s="550">
        <v>19.695499999999999</v>
      </c>
      <c r="N24" s="170">
        <v>57.25</v>
      </c>
      <c r="O24" s="550">
        <v>58.204300000000003</v>
      </c>
      <c r="P24" s="550">
        <v>53.31</v>
      </c>
      <c r="Q24" s="550">
        <v>109.741</v>
      </c>
      <c r="R24" s="550">
        <v>162.60749999999999</v>
      </c>
      <c r="S24" s="550">
        <v>106.17505</v>
      </c>
      <c r="T24" s="550">
        <v>202.41210000000001</v>
      </c>
      <c r="U24" s="550">
        <v>98.163300000000007</v>
      </c>
      <c r="V24" s="550">
        <v>68.872</v>
      </c>
      <c r="W24" s="550">
        <v>85.361099999999993</v>
      </c>
      <c r="X24" s="550">
        <v>18.968499999999999</v>
      </c>
      <c r="Y24" s="550">
        <v>130.60974999999999</v>
      </c>
      <c r="Z24" s="170">
        <v>13.67</v>
      </c>
      <c r="AA24" s="81">
        <v>48.12</v>
      </c>
      <c r="AB24" s="81">
        <v>39.909999999999997</v>
      </c>
      <c r="AC24" s="81">
        <v>62.6</v>
      </c>
      <c r="AD24" s="81">
        <v>152.03</v>
      </c>
      <c r="AE24" s="559">
        <v>107.86</v>
      </c>
      <c r="AF24" s="559">
        <v>70.28</v>
      </c>
      <c r="AG24" s="559">
        <v>115.29</v>
      </c>
      <c r="AH24" s="559">
        <v>59.68</v>
      </c>
      <c r="AI24" s="559">
        <v>53.79</v>
      </c>
      <c r="AJ24" s="559">
        <v>9.93</v>
      </c>
      <c r="AK24" s="559">
        <v>0.27</v>
      </c>
      <c r="AL24" s="556">
        <v>1.0874999999999999</v>
      </c>
      <c r="AM24" s="559">
        <v>0</v>
      </c>
      <c r="AN24" s="559">
        <v>0</v>
      </c>
      <c r="AO24" s="559">
        <v>0</v>
      </c>
      <c r="AP24" s="559">
        <v>148.65899999999999</v>
      </c>
      <c r="AQ24" s="559">
        <v>170.161</v>
      </c>
      <c r="AR24" s="559">
        <v>157.67699999999999</v>
      </c>
      <c r="AS24" s="559">
        <v>133.934</v>
      </c>
      <c r="AT24" s="559">
        <v>75.420850000000002</v>
      </c>
      <c r="AU24" s="559">
        <v>44.603499999999997</v>
      </c>
      <c r="AV24" s="559">
        <v>7</v>
      </c>
      <c r="AW24" s="559">
        <v>0</v>
      </c>
      <c r="AX24" s="556">
        <v>0.04</v>
      </c>
      <c r="AY24" s="559">
        <v>0</v>
      </c>
      <c r="AZ24" s="559">
        <v>0.56000000000000005</v>
      </c>
      <c r="BA24" s="559">
        <v>26.83</v>
      </c>
      <c r="BB24" s="559">
        <v>30.63</v>
      </c>
      <c r="BC24" s="559">
        <v>259.94</v>
      </c>
      <c r="BD24" s="559">
        <v>203.17</v>
      </c>
      <c r="BE24" s="559">
        <v>681.55</v>
      </c>
      <c r="BF24" s="559">
        <v>392.87</v>
      </c>
      <c r="BG24" s="559">
        <v>366.31</v>
      </c>
      <c r="BH24" s="559">
        <v>400.48</v>
      </c>
      <c r="BI24" s="567">
        <v>565.13</v>
      </c>
      <c r="BJ24" s="559">
        <v>579.83000000000004</v>
      </c>
      <c r="BK24" s="559">
        <v>788.76</v>
      </c>
      <c r="BL24" s="559">
        <v>956.42</v>
      </c>
      <c r="BM24" s="559">
        <v>813.64</v>
      </c>
      <c r="BN24" s="559">
        <v>600.16999999999996</v>
      </c>
      <c r="BO24" s="559">
        <v>506.98</v>
      </c>
      <c r="BP24" s="559">
        <v>328.39</v>
      </c>
      <c r="BQ24" s="559">
        <v>303.23</v>
      </c>
      <c r="BR24" s="559">
        <v>175.75800000000001</v>
      </c>
      <c r="BS24" s="632">
        <v>184.10000000000002</v>
      </c>
      <c r="BT24" s="429">
        <f t="shared" si="5"/>
        <v>-0.49742021784827051</v>
      </c>
      <c r="BU24" s="431"/>
      <c r="BV24" s="53"/>
      <c r="BW24" s="569"/>
    </row>
    <row r="25" spans="1:75">
      <c r="A25" s="440" t="s">
        <v>75</v>
      </c>
      <c r="B25" s="554">
        <v>138.678063730795</v>
      </c>
      <c r="C25" s="525">
        <v>120.66342500370899</v>
      </c>
      <c r="D25" s="525">
        <v>284.10358713580399</v>
      </c>
      <c r="E25" s="525">
        <v>114.366681727962</v>
      </c>
      <c r="F25" s="525">
        <v>263.70490944706103</v>
      </c>
      <c r="G25" s="525">
        <v>264.28943011292699</v>
      </c>
      <c r="H25" s="525">
        <v>244.36328377819399</v>
      </c>
      <c r="I25" s="525">
        <v>441.55558451060301</v>
      </c>
      <c r="J25" s="525">
        <v>77.242817433215606</v>
      </c>
      <c r="K25" s="525">
        <v>113.86889933482099</v>
      </c>
      <c r="L25" s="525">
        <v>93.8307400591045</v>
      </c>
      <c r="M25" s="525">
        <v>40.167353278203102</v>
      </c>
      <c r="N25" s="540">
        <v>1109.01935118387</v>
      </c>
      <c r="O25" s="525">
        <v>1253.72719703487</v>
      </c>
      <c r="P25" s="525">
        <v>1387.3254706029199</v>
      </c>
      <c r="Q25" s="525">
        <v>1157.6478451612099</v>
      </c>
      <c r="R25" s="525">
        <v>1656.4990787291099</v>
      </c>
      <c r="S25" s="525">
        <v>1518.5985892373999</v>
      </c>
      <c r="T25" s="525">
        <v>1698.3746511105301</v>
      </c>
      <c r="U25" s="525">
        <v>1555.48106501388</v>
      </c>
      <c r="V25" s="525">
        <v>1610.2659744535099</v>
      </c>
      <c r="W25" s="525">
        <v>1475.0750351419199</v>
      </c>
      <c r="X25" s="525">
        <v>1593.91895024735</v>
      </c>
      <c r="Y25" s="525">
        <v>1318.02745961614</v>
      </c>
      <c r="Z25" s="540">
        <v>746.76</v>
      </c>
      <c r="AA25" s="541">
        <v>1274.75</v>
      </c>
      <c r="AB25" s="541">
        <v>824.53</v>
      </c>
      <c r="AC25" s="541">
        <v>113.62</v>
      </c>
      <c r="AD25" s="541">
        <v>136.61000000000001</v>
      </c>
      <c r="AE25" s="541">
        <v>218.33</v>
      </c>
      <c r="AF25" s="541">
        <v>403.5</v>
      </c>
      <c r="AG25" s="541">
        <v>819.96</v>
      </c>
      <c r="AH25" s="541">
        <v>207.05</v>
      </c>
      <c r="AI25" s="541">
        <v>231.31</v>
      </c>
      <c r="AJ25" s="541">
        <v>271.54000000000002</v>
      </c>
      <c r="AK25" s="541">
        <v>626.17999999999995</v>
      </c>
      <c r="AL25" s="560">
        <v>465.12700000000001</v>
      </c>
      <c r="AM25" s="541">
        <v>424.48207500000001</v>
      </c>
      <c r="AN25" s="541">
        <v>110.27485</v>
      </c>
      <c r="AO25" s="541">
        <v>51.10275</v>
      </c>
      <c r="AP25" s="561">
        <v>379.78260499999999</v>
      </c>
      <c r="AQ25" s="561">
        <v>711.34057499999994</v>
      </c>
      <c r="AR25" s="561">
        <v>538.24946</v>
      </c>
      <c r="AS25" s="561">
        <v>892.35410000000002</v>
      </c>
      <c r="AT25" s="561">
        <v>358.01457499999998</v>
      </c>
      <c r="AU25" s="561">
        <v>564.66340000000002</v>
      </c>
      <c r="AV25" s="561">
        <v>337.92755</v>
      </c>
      <c r="AW25" s="561">
        <v>62.5655</v>
      </c>
      <c r="AX25" s="560">
        <v>58.56</v>
      </c>
      <c r="AY25" s="541">
        <v>55.01</v>
      </c>
      <c r="AZ25" s="541">
        <v>86.32</v>
      </c>
      <c r="BA25" s="541">
        <v>93.39</v>
      </c>
      <c r="BB25" s="541">
        <v>135.24</v>
      </c>
      <c r="BC25" s="541">
        <v>44.46</v>
      </c>
      <c r="BD25" s="541">
        <v>291.79000000000002</v>
      </c>
      <c r="BE25" s="541">
        <v>194.08</v>
      </c>
      <c r="BF25" s="541">
        <v>248.87</v>
      </c>
      <c r="BG25" s="541">
        <v>35.72</v>
      </c>
      <c r="BH25" s="541">
        <v>43.36</v>
      </c>
      <c r="BI25" s="545">
        <v>128.38999999999999</v>
      </c>
      <c r="BJ25" s="541">
        <v>130.99</v>
      </c>
      <c r="BK25" s="541">
        <v>106.4</v>
      </c>
      <c r="BL25" s="541">
        <v>23.9</v>
      </c>
      <c r="BM25" s="541">
        <v>238.27</v>
      </c>
      <c r="BN25" s="561">
        <v>29.4</v>
      </c>
      <c r="BO25" s="561">
        <v>26.03</v>
      </c>
      <c r="BP25" s="561">
        <v>57.19</v>
      </c>
      <c r="BQ25" s="561">
        <v>77.569999999999993</v>
      </c>
      <c r="BR25" s="561">
        <v>107.752</v>
      </c>
      <c r="BS25" s="561">
        <v>21.47</v>
      </c>
      <c r="BT25" s="457">
        <f>+IFERROR(BS25/BG25-1,"-")</f>
        <v>-0.39893617021276595</v>
      </c>
      <c r="BU25" s="431"/>
      <c r="BV25" s="53"/>
      <c r="BW25" s="569"/>
    </row>
    <row r="26" spans="1:75">
      <c r="A26" s="82" t="s">
        <v>59</v>
      </c>
      <c r="F26" s="524"/>
      <c r="G26" s="524"/>
      <c r="H26" s="524"/>
      <c r="I26" s="524"/>
      <c r="J26" s="524"/>
      <c r="K26" s="524"/>
      <c r="L26" s="524"/>
      <c r="M26" s="524"/>
      <c r="N26" s="524"/>
      <c r="O26" s="524"/>
      <c r="P26" s="524"/>
      <c r="Q26" s="524"/>
      <c r="R26" s="524"/>
      <c r="S26" s="524"/>
      <c r="T26" s="524"/>
      <c r="U26" s="524"/>
      <c r="V26" s="524"/>
      <c r="W26" s="524"/>
      <c r="X26" s="524"/>
      <c r="Y26" s="524"/>
      <c r="Z26" s="524"/>
      <c r="AA26" s="524"/>
      <c r="AB26" s="524"/>
      <c r="AC26" s="524"/>
      <c r="AD26" s="524"/>
      <c r="AE26" s="524"/>
      <c r="AF26" s="524"/>
      <c r="AG26" s="524"/>
      <c r="AH26" s="524"/>
      <c r="AI26" s="524"/>
      <c r="AJ26" s="524"/>
      <c r="AK26" s="524"/>
      <c r="AX26" s="562"/>
      <c r="AY26" s="562"/>
      <c r="AZ26" s="559"/>
      <c r="BA26" s="562"/>
      <c r="BB26" s="562"/>
      <c r="BC26" s="562"/>
      <c r="BD26" s="562"/>
      <c r="BE26" s="562"/>
      <c r="BF26" s="562"/>
      <c r="BG26" s="562"/>
      <c r="BH26" s="562"/>
      <c r="BI26" s="562"/>
      <c r="BJ26" s="562"/>
      <c r="BK26" s="562"/>
      <c r="BL26" s="562"/>
      <c r="BM26" s="562"/>
      <c r="BN26" s="559"/>
      <c r="BO26" s="559"/>
      <c r="BP26" s="559"/>
      <c r="BQ26" s="559"/>
      <c r="BR26" s="559"/>
      <c r="BS26" s="559"/>
      <c r="BU26" s="431"/>
      <c r="BV26" s="431"/>
      <c r="BW26" s="569"/>
    </row>
    <row r="27" spans="1:75">
      <c r="A27" s="82" t="s">
        <v>60</v>
      </c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524"/>
      <c r="AB27" s="524"/>
      <c r="AC27" s="524"/>
      <c r="AD27" s="524"/>
      <c r="AE27" s="524"/>
      <c r="AF27" s="524"/>
      <c r="AG27" s="524"/>
      <c r="AH27" s="524"/>
      <c r="AI27" s="524"/>
      <c r="AJ27" s="524"/>
      <c r="AK27" s="524"/>
      <c r="AX27" s="563"/>
      <c r="AY27" s="563"/>
      <c r="AZ27" s="563"/>
      <c r="BA27" s="564"/>
      <c r="BB27" s="564"/>
      <c r="BC27" s="564"/>
      <c r="BD27" s="564"/>
      <c r="BE27" s="564"/>
      <c r="BF27" s="564"/>
      <c r="BG27" s="564"/>
      <c r="BH27" s="564"/>
      <c r="BI27" s="564"/>
      <c r="BJ27" s="564"/>
      <c r="BK27" s="564"/>
      <c r="BL27" s="564"/>
      <c r="BM27" s="564"/>
      <c r="BN27" s="559"/>
      <c r="BO27" s="559"/>
      <c r="BP27" s="559"/>
      <c r="BQ27" s="559"/>
      <c r="BR27" s="559"/>
      <c r="BS27" s="559"/>
      <c r="BU27" s="431"/>
      <c r="BV27" s="431"/>
      <c r="BW27" s="569"/>
    </row>
    <row r="28" spans="1:75">
      <c r="A28" s="82" t="s">
        <v>61</v>
      </c>
      <c r="F28" s="524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  <c r="R28" s="524"/>
      <c r="S28" s="524"/>
      <c r="T28" s="524"/>
      <c r="U28" s="524"/>
      <c r="V28" s="524"/>
      <c r="W28" s="524"/>
      <c r="X28" s="524"/>
      <c r="Y28" s="524"/>
      <c r="Z28" s="524"/>
      <c r="AA28" s="524"/>
      <c r="AB28" s="524"/>
      <c r="AC28" s="524"/>
      <c r="AD28" s="524"/>
      <c r="AE28" s="524"/>
      <c r="AF28" s="524"/>
      <c r="AG28" s="524"/>
      <c r="AH28" s="524"/>
      <c r="AI28" s="524"/>
      <c r="AJ28" s="524"/>
      <c r="AK28" s="524"/>
      <c r="AX28" s="524"/>
      <c r="AY28" s="565"/>
      <c r="AZ28" s="565"/>
      <c r="BA28" s="565"/>
      <c r="BB28" s="565"/>
      <c r="BC28" s="565"/>
      <c r="BD28" s="565"/>
      <c r="BE28" s="565"/>
      <c r="BF28" s="565"/>
      <c r="BG28" s="565"/>
      <c r="BH28" s="565"/>
      <c r="BK28" s="568"/>
      <c r="BL28" s="565"/>
      <c r="BM28" s="565"/>
      <c r="BN28" s="559"/>
      <c r="BO28" s="559"/>
      <c r="BP28" s="559"/>
      <c r="BQ28" s="559"/>
      <c r="BR28" s="559"/>
      <c r="BS28" s="559"/>
      <c r="BT28" s="565"/>
      <c r="BU28" s="431"/>
      <c r="BV28" s="431"/>
      <c r="BW28" s="569"/>
    </row>
    <row r="29" spans="1:75">
      <c r="A29" s="555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Y29" s="524"/>
      <c r="Z29" s="524"/>
      <c r="AA29" s="524"/>
      <c r="AB29" s="524"/>
      <c r="AC29" s="524"/>
      <c r="AD29" s="524"/>
      <c r="AE29" s="524"/>
      <c r="AF29" s="524"/>
      <c r="AG29" s="524"/>
      <c r="AH29" s="524"/>
      <c r="AI29" s="524"/>
      <c r="AJ29" s="524"/>
      <c r="AX29" s="524"/>
      <c r="AY29" s="524"/>
      <c r="AZ29" s="524"/>
      <c r="BA29" s="524"/>
      <c r="BB29" s="524"/>
      <c r="BC29" s="524"/>
      <c r="BD29" s="524"/>
      <c r="BE29" s="524"/>
      <c r="BF29" s="524"/>
      <c r="BG29" s="524"/>
      <c r="BH29" s="524"/>
      <c r="BI29" s="524"/>
      <c r="BJ29" s="524"/>
      <c r="BK29" s="524"/>
      <c r="BL29" s="524"/>
      <c r="BM29" s="524"/>
      <c r="BN29" s="524"/>
      <c r="BO29" s="524"/>
      <c r="BP29" s="524"/>
      <c r="BQ29" s="524"/>
      <c r="BR29" s="524"/>
      <c r="BS29" s="524"/>
      <c r="BU29" s="396"/>
    </row>
    <row r="30" spans="1:75">
      <c r="F30" s="524"/>
      <c r="G30" s="524"/>
      <c r="H30" s="524"/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AX30" s="524"/>
      <c r="BK30" s="568"/>
      <c r="BL30" s="568"/>
      <c r="BM30" s="568"/>
      <c r="BN30" s="568"/>
      <c r="BO30" s="568"/>
      <c r="BP30" s="524"/>
      <c r="BQ30" s="524"/>
      <c r="BR30" s="524"/>
      <c r="BS30" s="524"/>
      <c r="BT30" s="524"/>
      <c r="BU30" s="396"/>
    </row>
    <row r="31" spans="1:75"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AX31" s="524"/>
      <c r="BP31" s="524"/>
      <c r="BQ31" s="524"/>
      <c r="BR31" s="524"/>
      <c r="BS31" s="524"/>
      <c r="BT31" s="524"/>
      <c r="BU31" s="396"/>
    </row>
    <row r="32" spans="1:75">
      <c r="F32" s="524"/>
      <c r="G32" s="524"/>
      <c r="H32" s="524"/>
      <c r="I32" s="524"/>
      <c r="J32" s="524"/>
      <c r="K32" s="524"/>
      <c r="L32" s="524"/>
      <c r="M32" s="524"/>
      <c r="N32" s="524"/>
      <c r="O32" s="524"/>
      <c r="P32" s="524"/>
      <c r="Q32" s="524"/>
      <c r="R32" s="524"/>
      <c r="AX32" s="524"/>
      <c r="BP32" s="524"/>
      <c r="BQ32" s="524"/>
      <c r="BR32" s="524"/>
      <c r="BS32" s="524"/>
      <c r="BT32" s="524"/>
    </row>
    <row r="33" spans="6:72">
      <c r="F33" s="524"/>
      <c r="G33" s="524"/>
      <c r="H33" s="524"/>
      <c r="I33" s="524"/>
      <c r="J33" s="524"/>
      <c r="K33" s="524"/>
      <c r="L33" s="524"/>
      <c r="M33" s="524"/>
      <c r="N33" s="524"/>
      <c r="O33" s="524"/>
      <c r="P33" s="524"/>
      <c r="Q33" s="524"/>
      <c r="R33" s="524"/>
      <c r="AX33" s="524"/>
      <c r="BP33" s="524"/>
      <c r="BQ33" s="524"/>
      <c r="BR33" s="524"/>
      <c r="BS33" s="524"/>
      <c r="BT33" s="524"/>
    </row>
    <row r="34" spans="6:72">
      <c r="F34" s="524"/>
      <c r="G34" s="524"/>
      <c r="H34" s="524"/>
      <c r="I34" s="524"/>
      <c r="J34" s="524"/>
      <c r="K34" s="524"/>
      <c r="L34" s="524"/>
      <c r="M34" s="524"/>
      <c r="N34" s="524"/>
      <c r="O34" s="524"/>
      <c r="P34" s="524"/>
      <c r="Q34" s="524"/>
      <c r="R34" s="524"/>
      <c r="BP34" s="524"/>
      <c r="BQ34" s="524"/>
      <c r="BR34" s="524"/>
      <c r="BS34" s="524"/>
      <c r="BT34" s="524"/>
    </row>
    <row r="35" spans="6:72"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BP35" s="524"/>
      <c r="BQ35" s="524"/>
      <c r="BR35" s="524"/>
      <c r="BS35" s="524"/>
      <c r="BT35" s="524"/>
    </row>
    <row r="36" spans="6:72">
      <c r="BP36" s="524"/>
      <c r="BQ36" s="524"/>
      <c r="BR36" s="524"/>
      <c r="BS36" s="524"/>
      <c r="BT36" s="524"/>
    </row>
    <row r="37" spans="6:72">
      <c r="BP37" s="524"/>
      <c r="BQ37" s="524"/>
      <c r="BR37" s="524"/>
      <c r="BS37" s="524"/>
      <c r="BT37" s="524"/>
    </row>
    <row r="38" spans="6:72">
      <c r="BP38" s="524"/>
      <c r="BQ38" s="524"/>
      <c r="BR38" s="524"/>
      <c r="BS38" s="524"/>
      <c r="BT38" s="524"/>
    </row>
    <row r="39" spans="6:72">
      <c r="BP39" s="524"/>
      <c r="BQ39" s="524"/>
      <c r="BR39" s="524"/>
      <c r="BS39" s="524"/>
      <c r="BT39" s="524"/>
    </row>
    <row r="40" spans="6:72">
      <c r="BP40" s="524"/>
      <c r="BQ40" s="524"/>
      <c r="BR40" s="524"/>
      <c r="BS40" s="524"/>
      <c r="BT40" s="524"/>
    </row>
    <row r="41" spans="6:72">
      <c r="BP41" s="524"/>
      <c r="BQ41" s="524"/>
      <c r="BR41" s="524"/>
      <c r="BS41" s="524"/>
      <c r="BT41" s="524"/>
    </row>
    <row r="42" spans="6:72">
      <c r="BP42" s="524"/>
      <c r="BQ42" s="524"/>
      <c r="BR42" s="524"/>
      <c r="BS42" s="524"/>
      <c r="BT42" s="524"/>
    </row>
    <row r="43" spans="6:72">
      <c r="BP43" s="524"/>
      <c r="BQ43" s="524"/>
      <c r="BR43" s="524"/>
      <c r="BS43" s="524"/>
      <c r="BT43" s="524"/>
    </row>
    <row r="44" spans="6:72">
      <c r="BP44" s="524"/>
      <c r="BQ44" s="524"/>
      <c r="BR44" s="524"/>
      <c r="BS44" s="524"/>
      <c r="BT44" s="524"/>
    </row>
    <row r="45" spans="6:72">
      <c r="BP45" s="524"/>
      <c r="BQ45" s="524"/>
      <c r="BR45" s="524"/>
      <c r="BS45" s="524"/>
      <c r="BT45" s="524"/>
    </row>
    <row r="46" spans="6:72">
      <c r="AL46" s="202"/>
      <c r="BP46" s="524"/>
      <c r="BQ46" s="524"/>
      <c r="BR46" s="524"/>
      <c r="BS46" s="524"/>
      <c r="BT46" s="524"/>
    </row>
    <row r="47" spans="6:72">
      <c r="BP47" s="524"/>
      <c r="BQ47" s="524"/>
      <c r="BR47" s="524"/>
      <c r="BS47" s="524"/>
      <c r="BT47" s="524"/>
    </row>
    <row r="73" spans="1:1">
      <c r="A73" s="570" t="s">
        <v>85</v>
      </c>
    </row>
  </sheetData>
  <sortState ref="BQ30:BS44">
    <sortCondition descending="1" ref="BS30"/>
  </sortState>
  <mergeCells count="7">
    <mergeCell ref="BJ6:BT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300-000000000000}"/>
  </hyperlink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B38"/>
  <sheetViews>
    <sheetView showGridLines="0" zoomScale="90" zoomScaleNormal="90" workbookViewId="0">
      <pane xSplit="1" ySplit="7" topLeftCell="BR8" activePane="bottomRight" state="frozen"/>
      <selection pane="topRight"/>
      <selection pane="bottomLeft"/>
      <selection pane="bottomRight" activeCell="BS9" sqref="BS9:BS19"/>
    </sheetView>
  </sheetViews>
  <sheetFormatPr baseColWidth="10" defaultColWidth="11.42578125" defaultRowHeight="12.75"/>
  <cols>
    <col min="1" max="1" width="16.140625" style="89" customWidth="1"/>
    <col min="2" max="5" width="8.5703125" style="89" customWidth="1"/>
    <col min="6" max="6" width="8.140625" style="89" customWidth="1"/>
    <col min="7" max="9" width="8.5703125" style="89" customWidth="1"/>
    <col min="10" max="10" width="7.85546875" style="89" customWidth="1"/>
    <col min="11" max="11" width="8.5703125" style="89" customWidth="1"/>
    <col min="12" max="12" width="8.140625" style="89" customWidth="1"/>
    <col min="13" max="13" width="8.5703125" style="89" customWidth="1"/>
    <col min="14" max="14" width="8.140625" style="89" customWidth="1"/>
    <col min="15" max="15" width="8.5703125" style="89" customWidth="1"/>
    <col min="16" max="16" width="8.140625" style="89" customWidth="1"/>
    <col min="17" max="17" width="7.85546875" style="89" customWidth="1"/>
    <col min="18" max="18" width="8.140625" style="89" customWidth="1"/>
    <col min="19" max="19" width="9.140625" style="89" customWidth="1"/>
    <col min="20" max="20" width="8.7109375" style="89" customWidth="1"/>
    <col min="21" max="21" width="10.5703125" style="89" customWidth="1"/>
    <col min="22" max="22" width="10" style="89" customWidth="1"/>
    <col min="23" max="23" width="10.5703125" style="89" customWidth="1"/>
    <col min="24" max="24" width="10" style="89" customWidth="1"/>
    <col min="25" max="25" width="10.5703125" style="89" customWidth="1"/>
    <col min="26" max="26" width="10" style="89" customWidth="1"/>
    <col min="27" max="71" width="10.5703125" style="89" customWidth="1"/>
    <col min="72" max="72" width="11.28515625" style="89" customWidth="1"/>
    <col min="73" max="73" width="11.85546875" style="362" customWidth="1"/>
    <col min="74" max="16384" width="11.42578125" style="362"/>
  </cols>
  <sheetData>
    <row r="1" spans="1:74">
      <c r="A1" s="512" t="s">
        <v>30</v>
      </c>
    </row>
    <row r="3" spans="1:74">
      <c r="A3" s="88" t="s">
        <v>86</v>
      </c>
    </row>
    <row r="4" spans="1:74">
      <c r="A4" s="56" t="s">
        <v>87</v>
      </c>
    </row>
    <row r="5" spans="1:74">
      <c r="A5" s="167" t="s">
        <v>64</v>
      </c>
    </row>
    <row r="6" spans="1:74">
      <c r="A6" s="690" t="s">
        <v>65</v>
      </c>
      <c r="B6" s="687">
        <v>2019</v>
      </c>
      <c r="C6" s="688"/>
      <c r="D6" s="688"/>
      <c r="E6" s="688"/>
      <c r="F6" s="688"/>
      <c r="G6" s="688"/>
      <c r="H6" s="688"/>
      <c r="I6" s="688"/>
      <c r="J6" s="688"/>
      <c r="K6" s="688"/>
      <c r="L6" s="688"/>
      <c r="M6" s="688"/>
      <c r="N6" s="687">
        <v>2020</v>
      </c>
      <c r="O6" s="688"/>
      <c r="P6" s="688"/>
      <c r="Q6" s="688"/>
      <c r="R6" s="688"/>
      <c r="S6" s="688"/>
      <c r="T6" s="688"/>
      <c r="U6" s="688"/>
      <c r="V6" s="688"/>
      <c r="W6" s="688"/>
      <c r="X6" s="688"/>
      <c r="Y6" s="692"/>
      <c r="Z6" s="687">
        <v>2021</v>
      </c>
      <c r="AA6" s="688"/>
      <c r="AB6" s="688"/>
      <c r="AC6" s="688"/>
      <c r="AD6" s="688"/>
      <c r="AE6" s="688"/>
      <c r="AF6" s="688"/>
      <c r="AG6" s="688"/>
      <c r="AH6" s="688"/>
      <c r="AI6" s="688"/>
      <c r="AJ6" s="688"/>
      <c r="AK6" s="693"/>
      <c r="AL6" s="687">
        <v>2022</v>
      </c>
      <c r="AM6" s="688"/>
      <c r="AN6" s="688"/>
      <c r="AO6" s="688"/>
      <c r="AP6" s="688"/>
      <c r="AQ6" s="688"/>
      <c r="AR6" s="688"/>
      <c r="AS6" s="688"/>
      <c r="AT6" s="688"/>
      <c r="AU6" s="688"/>
      <c r="AV6" s="688"/>
      <c r="AW6" s="693"/>
      <c r="AX6" s="694">
        <v>2023</v>
      </c>
      <c r="AY6" s="678"/>
      <c r="AZ6" s="678"/>
      <c r="BA6" s="678"/>
      <c r="BB6" s="678"/>
      <c r="BC6" s="678"/>
      <c r="BD6" s="678"/>
      <c r="BE6" s="678"/>
      <c r="BF6" s="678"/>
      <c r="BG6" s="678"/>
      <c r="BH6" s="678"/>
      <c r="BI6" s="695"/>
      <c r="BJ6" s="678">
        <v>2024</v>
      </c>
      <c r="BK6" s="678"/>
      <c r="BL6" s="678"/>
      <c r="BM6" s="678"/>
      <c r="BN6" s="678"/>
      <c r="BO6" s="678"/>
      <c r="BP6" s="678"/>
      <c r="BQ6" s="678"/>
      <c r="BR6" s="678"/>
      <c r="BS6" s="678"/>
      <c r="BT6" s="678"/>
    </row>
    <row r="7" spans="1:74" ht="25.5">
      <c r="A7" s="691"/>
      <c r="B7" s="187" t="s">
        <v>35</v>
      </c>
      <c r="C7" s="91" t="s">
        <v>36</v>
      </c>
      <c r="D7" s="91" t="s">
        <v>37</v>
      </c>
      <c r="E7" s="91" t="s">
        <v>38</v>
      </c>
      <c r="F7" s="91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115" t="s">
        <v>46</v>
      </c>
      <c r="N7" s="187" t="s">
        <v>35</v>
      </c>
      <c r="O7" s="91" t="s">
        <v>36</v>
      </c>
      <c r="P7" s="91" t="s">
        <v>37</v>
      </c>
      <c r="Q7" s="91" t="s">
        <v>38</v>
      </c>
      <c r="R7" s="91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526" t="s">
        <v>46</v>
      </c>
      <c r="Z7" s="116" t="s">
        <v>35</v>
      </c>
      <c r="AA7" s="115" t="s">
        <v>36</v>
      </c>
      <c r="AB7" s="115" t="s">
        <v>37</v>
      </c>
      <c r="AC7" s="447" t="s">
        <v>38</v>
      </c>
      <c r="AD7" s="447" t="s">
        <v>39</v>
      </c>
      <c r="AE7" s="447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115" t="s">
        <v>35</v>
      </c>
      <c r="AY7" s="115" t="s">
        <v>36</v>
      </c>
      <c r="AZ7" s="115" t="s">
        <v>37</v>
      </c>
      <c r="BA7" s="115" t="s">
        <v>38</v>
      </c>
      <c r="BB7" s="115" t="s">
        <v>39</v>
      </c>
      <c r="BC7" s="115" t="s">
        <v>40</v>
      </c>
      <c r="BD7" s="115" t="s">
        <v>41</v>
      </c>
      <c r="BE7" s="115" t="str">
        <f>+'Cdr 3'!BE7</f>
        <v>Ago</v>
      </c>
      <c r="BF7" s="115" t="str">
        <f>+'Cdr 3'!BF7</f>
        <v>Sept</v>
      </c>
      <c r="BG7" s="115" t="str">
        <f>+'Cdr 3'!BG7</f>
        <v>Oct</v>
      </c>
      <c r="BH7" s="115" t="str">
        <f>+'Cdr 3'!BH7</f>
        <v>Nov</v>
      </c>
      <c r="BI7" s="542" t="str">
        <f>+'Cdr 3'!BI7</f>
        <v>Dic</v>
      </c>
      <c r="BJ7" s="115" t="str">
        <f>+'Cdr 3'!BJ7</f>
        <v>Ene</v>
      </c>
      <c r="BK7" s="115" t="str">
        <f>+'Cdr 3'!BK7</f>
        <v>Feb</v>
      </c>
      <c r="BL7" s="115" t="s">
        <v>37</v>
      </c>
      <c r="BM7" s="115" t="s">
        <v>38</v>
      </c>
      <c r="BN7" s="115" t="str">
        <f>+'Cdr 3'!BN7</f>
        <v>May</v>
      </c>
      <c r="BO7" s="115" t="str">
        <f>+'Cdr 3'!BO7</f>
        <v>Jun</v>
      </c>
      <c r="BP7" s="115" t="str">
        <f>+'Cdr 3'!BP7</f>
        <v>Jul</v>
      </c>
      <c r="BQ7" s="115" t="str">
        <f>+'Cdr 3'!BQ7</f>
        <v>Ago</v>
      </c>
      <c r="BR7" s="115" t="str">
        <f>+'Cdr 3'!BR7</f>
        <v>Set</v>
      </c>
      <c r="BS7" s="621" t="str">
        <f>+'Cdr 3'!BS7</f>
        <v>Oct</v>
      </c>
      <c r="BT7" s="91" t="str">
        <f>+'Cdr 3'!BT7</f>
        <v>Var. % 
Oct 24/23</v>
      </c>
    </row>
    <row r="8" spans="1:74">
      <c r="A8" s="435" t="s">
        <v>48</v>
      </c>
      <c r="B8" s="449">
        <f t="shared" ref="B8:AG8" si="0">SUM(B9:B19)</f>
        <v>9300.5064631353998</v>
      </c>
      <c r="C8" s="96">
        <f t="shared" si="0"/>
        <v>7493.4091773599002</v>
      </c>
      <c r="D8" s="96">
        <f t="shared" si="0"/>
        <v>6735.4926574288102</v>
      </c>
      <c r="E8" s="96">
        <f t="shared" si="0"/>
        <v>6245.8990423237501</v>
      </c>
      <c r="F8" s="96">
        <f t="shared" si="0"/>
        <v>7169.5942152942098</v>
      </c>
      <c r="G8" s="96">
        <f t="shared" si="0"/>
        <v>6760.8795670691397</v>
      </c>
      <c r="H8" s="96">
        <f t="shared" si="0"/>
        <v>5286.2962950563997</v>
      </c>
      <c r="I8" s="96">
        <f t="shared" si="0"/>
        <v>4575.1803471616604</v>
      </c>
      <c r="J8" s="96">
        <f t="shared" si="0"/>
        <v>5188.1234528538398</v>
      </c>
      <c r="K8" s="96">
        <f t="shared" si="0"/>
        <v>5924.7195330024797</v>
      </c>
      <c r="L8" s="96">
        <f t="shared" si="0"/>
        <v>6617.0015537942099</v>
      </c>
      <c r="M8" s="96">
        <f t="shared" si="0"/>
        <v>5307.7453969289299</v>
      </c>
      <c r="N8" s="449">
        <f t="shared" si="0"/>
        <v>7290.0783593481501</v>
      </c>
      <c r="O8" s="96">
        <f t="shared" si="0"/>
        <v>7463.9535263603402</v>
      </c>
      <c r="P8" s="96">
        <f t="shared" si="0"/>
        <v>4848.0958530230801</v>
      </c>
      <c r="Q8" s="96">
        <f t="shared" si="0"/>
        <v>1173.5140158547499</v>
      </c>
      <c r="R8" s="96">
        <f t="shared" si="0"/>
        <v>1893.5772285953201</v>
      </c>
      <c r="S8" s="250">
        <f t="shared" si="0"/>
        <v>3286.3569822982099</v>
      </c>
      <c r="T8" s="250">
        <f t="shared" si="0"/>
        <v>9818.5226898723395</v>
      </c>
      <c r="U8" s="250">
        <f t="shared" si="0"/>
        <v>9998.8244291852097</v>
      </c>
      <c r="V8" s="250">
        <f t="shared" si="0"/>
        <v>9531.9078155116094</v>
      </c>
      <c r="W8" s="250">
        <f t="shared" si="0"/>
        <v>9623.0391774631407</v>
      </c>
      <c r="X8" s="250">
        <f t="shared" si="0"/>
        <v>9516.1257553508494</v>
      </c>
      <c r="Y8" s="527">
        <f t="shared" si="0"/>
        <v>7072.87367588292</v>
      </c>
      <c r="Z8" s="528">
        <f t="shared" si="0"/>
        <v>4119.0600000000004</v>
      </c>
      <c r="AA8" s="528">
        <f t="shared" si="0"/>
        <v>4923.68</v>
      </c>
      <c r="AB8" s="528">
        <f t="shared" si="0"/>
        <v>5362.28</v>
      </c>
      <c r="AC8" s="528">
        <f t="shared" si="0"/>
        <v>5040.68</v>
      </c>
      <c r="AD8" s="528">
        <f t="shared" si="0"/>
        <v>4689.45</v>
      </c>
      <c r="AE8" s="529">
        <f t="shared" si="0"/>
        <v>3754.67</v>
      </c>
      <c r="AF8" s="529">
        <f t="shared" si="0"/>
        <v>3777.2</v>
      </c>
      <c r="AG8" s="529">
        <f t="shared" si="0"/>
        <v>4527.16</v>
      </c>
      <c r="AH8" s="529">
        <f t="shared" ref="AH8:BM8" si="1">SUM(AH9:AH19)</f>
        <v>4579.7299999999996</v>
      </c>
      <c r="AI8" s="529">
        <f t="shared" si="1"/>
        <v>3523.71</v>
      </c>
      <c r="AJ8" s="529">
        <f t="shared" si="1"/>
        <v>4420.3</v>
      </c>
      <c r="AK8" s="529">
        <f t="shared" si="1"/>
        <v>3748.55</v>
      </c>
      <c r="AL8" s="537">
        <f t="shared" si="1"/>
        <v>5528.3694650329298</v>
      </c>
      <c r="AM8" s="529">
        <f t="shared" si="1"/>
        <v>6437.1118788568001</v>
      </c>
      <c r="AN8" s="529">
        <f t="shared" si="1"/>
        <v>7338.5341636548301</v>
      </c>
      <c r="AO8" s="529">
        <f t="shared" si="1"/>
        <v>5202.2703913537498</v>
      </c>
      <c r="AP8" s="529">
        <f t="shared" si="1"/>
        <v>7868.1591520919201</v>
      </c>
      <c r="AQ8" s="529">
        <f t="shared" si="1"/>
        <v>6583.6353352516298</v>
      </c>
      <c r="AR8" s="529">
        <f t="shared" si="1"/>
        <v>5122.9301749228998</v>
      </c>
      <c r="AS8" s="529">
        <f t="shared" si="1"/>
        <v>7073.96867082273</v>
      </c>
      <c r="AT8" s="529">
        <f t="shared" si="1"/>
        <v>4835.36561130053</v>
      </c>
      <c r="AU8" s="529">
        <f t="shared" si="1"/>
        <v>4700.5984802472103</v>
      </c>
      <c r="AV8" s="529">
        <f t="shared" si="1"/>
        <v>6986.5370030347203</v>
      </c>
      <c r="AW8" s="529">
        <f t="shared" si="1"/>
        <v>6418.8358123940197</v>
      </c>
      <c r="AX8" s="537">
        <f t="shared" si="1"/>
        <v>3561.46</v>
      </c>
      <c r="AY8" s="529">
        <f t="shared" si="1"/>
        <v>3048.16</v>
      </c>
      <c r="AZ8" s="529">
        <f t="shared" si="1"/>
        <v>3267.66</v>
      </c>
      <c r="BA8" s="529">
        <f t="shared" si="1"/>
        <v>4262.74</v>
      </c>
      <c r="BB8" s="529">
        <f t="shared" si="1"/>
        <v>4739.17</v>
      </c>
      <c r="BC8" s="529">
        <f t="shared" si="1"/>
        <v>3154.29</v>
      </c>
      <c r="BD8" s="529">
        <f t="shared" si="1"/>
        <v>2851</v>
      </c>
      <c r="BE8" s="529">
        <f t="shared" si="1"/>
        <v>2305.19</v>
      </c>
      <c r="BF8" s="529">
        <f t="shared" si="1"/>
        <v>2604.66</v>
      </c>
      <c r="BG8" s="529">
        <f t="shared" si="1"/>
        <v>2799.9</v>
      </c>
      <c r="BH8" s="529">
        <f t="shared" si="1"/>
        <v>3098.71</v>
      </c>
      <c r="BI8" s="543">
        <f t="shared" si="1"/>
        <v>2103.46</v>
      </c>
      <c r="BJ8" s="529">
        <f t="shared" si="1"/>
        <v>2254.31</v>
      </c>
      <c r="BK8" s="529">
        <f t="shared" si="1"/>
        <v>3266.35</v>
      </c>
      <c r="BL8" s="529">
        <f t="shared" si="1"/>
        <v>3559.16</v>
      </c>
      <c r="BM8" s="529">
        <f t="shared" si="1"/>
        <v>4085.12</v>
      </c>
      <c r="BN8" s="529">
        <f t="shared" ref="BN8:BP8" si="2">SUM(BN9:BN19)</f>
        <v>3875.92</v>
      </c>
      <c r="BO8" s="529">
        <f t="shared" si="2"/>
        <v>3945.18</v>
      </c>
      <c r="BP8" s="529">
        <f t="shared" si="2"/>
        <v>2580.37</v>
      </c>
      <c r="BQ8" s="529">
        <f t="shared" ref="BQ8:BR8" si="3">SUM(BQ9:BQ19)</f>
        <v>3069.48</v>
      </c>
      <c r="BR8" s="529">
        <f t="shared" si="3"/>
        <v>3007.74</v>
      </c>
      <c r="BS8" s="529">
        <f t="shared" ref="BS8" si="4">SUM(BS9:BS19)</f>
        <v>4363.7460000000001</v>
      </c>
      <c r="BT8" s="164">
        <f>+IFERROR(BS8/BG8-1,"-")</f>
        <v>0.55853637629915354</v>
      </c>
      <c r="BV8" s="89"/>
    </row>
    <row r="9" spans="1:74">
      <c r="A9" s="513" t="s">
        <v>57</v>
      </c>
      <c r="B9" s="514">
        <v>5022</v>
      </c>
      <c r="C9" s="515">
        <v>2651</v>
      </c>
      <c r="D9" s="515">
        <v>2537</v>
      </c>
      <c r="E9" s="515">
        <v>2765</v>
      </c>
      <c r="F9" s="515">
        <v>2941</v>
      </c>
      <c r="G9" s="515">
        <v>3133</v>
      </c>
      <c r="H9" s="515">
        <v>2639</v>
      </c>
      <c r="I9" s="515">
        <v>3462</v>
      </c>
      <c r="J9" s="515">
        <v>3142</v>
      </c>
      <c r="K9" s="515">
        <v>2708</v>
      </c>
      <c r="L9" s="515">
        <v>3323</v>
      </c>
      <c r="M9" s="515">
        <v>1775</v>
      </c>
      <c r="N9" s="514">
        <v>2010.03656</v>
      </c>
      <c r="O9" s="515">
        <v>1854.9896285714301</v>
      </c>
      <c r="P9" s="515">
        <v>1237.9314938718701</v>
      </c>
      <c r="Q9" s="515">
        <v>801.80539999999996</v>
      </c>
      <c r="R9" s="515">
        <v>1380.54077894737</v>
      </c>
      <c r="S9" s="524">
        <v>1456.9865202947101</v>
      </c>
      <c r="T9" s="524">
        <v>1716.2736</v>
      </c>
      <c r="U9" s="524">
        <v>1678.0108</v>
      </c>
      <c r="V9" s="524">
        <v>1992.7579000000001</v>
      </c>
      <c r="W9" s="524">
        <v>2744.5189999999998</v>
      </c>
      <c r="X9" s="524">
        <v>3594.5779600000001</v>
      </c>
      <c r="Y9" s="530">
        <v>2533.0466999999999</v>
      </c>
      <c r="Z9" s="531">
        <v>1772.13</v>
      </c>
      <c r="AA9" s="531">
        <v>2814.64</v>
      </c>
      <c r="AB9" s="531">
        <v>2405.1999999999998</v>
      </c>
      <c r="AC9" s="531">
        <v>2131.71</v>
      </c>
      <c r="AD9" s="531">
        <v>2333.5700000000002</v>
      </c>
      <c r="AE9" s="531">
        <v>1963.11</v>
      </c>
      <c r="AF9" s="531">
        <v>1734.12</v>
      </c>
      <c r="AG9" s="531">
        <v>1762.38</v>
      </c>
      <c r="AH9" s="531">
        <v>1541.82</v>
      </c>
      <c r="AI9" s="531">
        <v>1967.41</v>
      </c>
      <c r="AJ9" s="531">
        <v>2367.3000000000002</v>
      </c>
      <c r="AK9" s="531">
        <v>1559.71</v>
      </c>
      <c r="AL9" s="538">
        <v>1851.6857</v>
      </c>
      <c r="AM9" s="539">
        <v>2074.6266500000002</v>
      </c>
      <c r="AN9" s="539">
        <v>2425.1865400000002</v>
      </c>
      <c r="AO9" s="539">
        <v>1609.3642500000001</v>
      </c>
      <c r="AP9" s="539">
        <v>1879.2646</v>
      </c>
      <c r="AQ9" s="539">
        <v>1684.3776499999999</v>
      </c>
      <c r="AR9" s="539">
        <v>1259.7577200000001</v>
      </c>
      <c r="AS9" s="539">
        <v>1197.4888000000001</v>
      </c>
      <c r="AT9" s="539">
        <v>1038.2621999999999</v>
      </c>
      <c r="AU9" s="539">
        <v>1195.72785</v>
      </c>
      <c r="AV9" s="539">
        <v>1797.35616</v>
      </c>
      <c r="AW9" s="539">
        <v>1115.5567000000001</v>
      </c>
      <c r="AX9" s="538">
        <v>761.96</v>
      </c>
      <c r="AY9" s="539">
        <v>778.37</v>
      </c>
      <c r="AZ9" s="539">
        <v>915.96</v>
      </c>
      <c r="BA9" s="539">
        <v>771.17</v>
      </c>
      <c r="BB9" s="539">
        <v>1118.44</v>
      </c>
      <c r="BC9" s="539">
        <v>971.62</v>
      </c>
      <c r="BD9" s="539">
        <v>930.08</v>
      </c>
      <c r="BE9" s="539">
        <v>1128.6199999999999</v>
      </c>
      <c r="BF9" s="539">
        <v>1356.93</v>
      </c>
      <c r="BG9" s="539">
        <v>1585.51</v>
      </c>
      <c r="BH9" s="539">
        <v>1557.28</v>
      </c>
      <c r="BI9" s="544">
        <v>1183.2</v>
      </c>
      <c r="BJ9" s="539">
        <v>989.35</v>
      </c>
      <c r="BK9" s="539">
        <v>1834.13</v>
      </c>
      <c r="BL9" s="539">
        <v>1895.27</v>
      </c>
      <c r="BM9" s="539">
        <v>2037.1</v>
      </c>
      <c r="BN9" s="539">
        <v>2173.92</v>
      </c>
      <c r="BO9" s="539">
        <v>2099.54</v>
      </c>
      <c r="BP9" s="539">
        <v>1046.46</v>
      </c>
      <c r="BQ9" s="539">
        <v>803.88</v>
      </c>
      <c r="BR9" s="539">
        <v>1394.08</v>
      </c>
      <c r="BS9" s="539">
        <v>2733.9160000000002</v>
      </c>
      <c r="BT9" s="429">
        <f>+IFERROR(BS9/BG9-1,"-")</f>
        <v>0.72431331243574637</v>
      </c>
      <c r="BV9" s="89"/>
    </row>
    <row r="10" spans="1:74">
      <c r="A10" s="513" t="s">
        <v>70</v>
      </c>
      <c r="B10" s="514">
        <v>210.875763332932</v>
      </c>
      <c r="C10" s="515">
        <v>228.87184038194701</v>
      </c>
      <c r="D10" s="515">
        <v>179.422796910968</v>
      </c>
      <c r="E10" s="515">
        <v>0</v>
      </c>
      <c r="F10" s="515">
        <v>0</v>
      </c>
      <c r="G10" s="515">
        <v>208.15899025851201</v>
      </c>
      <c r="H10" s="515">
        <v>86.721148004366995</v>
      </c>
      <c r="I10" s="515">
        <v>124.0250691709</v>
      </c>
      <c r="J10" s="515">
        <v>130.419549657728</v>
      </c>
      <c r="K10" s="515">
        <v>136.307456747202</v>
      </c>
      <c r="L10" s="515">
        <v>103.845741726868</v>
      </c>
      <c r="M10" s="515">
        <v>71.239998781664696</v>
      </c>
      <c r="N10" s="514">
        <v>286.45363691145502</v>
      </c>
      <c r="O10" s="515">
        <v>310.89950797483698</v>
      </c>
      <c r="P10" s="515">
        <v>243.72792732385901</v>
      </c>
      <c r="Q10" s="515">
        <v>0</v>
      </c>
      <c r="R10" s="515">
        <v>0</v>
      </c>
      <c r="S10" s="524">
        <v>282.76317236716199</v>
      </c>
      <c r="T10" s="524">
        <v>117.80200744913201</v>
      </c>
      <c r="U10" s="524">
        <v>168.47565396175</v>
      </c>
      <c r="V10" s="524">
        <v>177.161916255058</v>
      </c>
      <c r="W10" s="524">
        <v>185.16004924539899</v>
      </c>
      <c r="X10" s="524">
        <v>141.06405556177799</v>
      </c>
      <c r="Y10" s="530">
        <v>96.772414345013303</v>
      </c>
      <c r="Z10" s="531">
        <v>10</v>
      </c>
      <c r="AA10" s="531">
        <v>14.5</v>
      </c>
      <c r="AB10" s="531">
        <v>2</v>
      </c>
      <c r="AC10" s="531">
        <v>10</v>
      </c>
      <c r="AD10" s="531">
        <v>8.5</v>
      </c>
      <c r="AE10" s="531">
        <v>5</v>
      </c>
      <c r="AF10" s="531">
        <v>8.98</v>
      </c>
      <c r="AG10" s="531">
        <v>4.7</v>
      </c>
      <c r="AH10" s="531">
        <v>9.5</v>
      </c>
      <c r="AI10" s="531">
        <v>5</v>
      </c>
      <c r="AJ10" s="531">
        <v>9.5</v>
      </c>
      <c r="AK10" s="531">
        <v>11.5</v>
      </c>
      <c r="AL10" s="538">
        <v>285.71899687572198</v>
      </c>
      <c r="AM10" s="539">
        <v>291.421785327637</v>
      </c>
      <c r="AN10" s="539">
        <v>359.77121096313198</v>
      </c>
      <c r="AO10" s="539">
        <v>73.903515476209705</v>
      </c>
      <c r="AP10" s="539">
        <v>69.189839161638901</v>
      </c>
      <c r="AQ10" s="539">
        <v>448.90599936776601</v>
      </c>
      <c r="AR10" s="539">
        <v>164.73208504533599</v>
      </c>
      <c r="AS10" s="539">
        <v>478.298040317203</v>
      </c>
      <c r="AT10" s="539">
        <v>207.96329645787901</v>
      </c>
      <c r="AU10" s="539">
        <v>130.25375593323901</v>
      </c>
      <c r="AV10" s="539">
        <v>113.992208555199</v>
      </c>
      <c r="AW10" s="539">
        <v>99.208296454428904</v>
      </c>
      <c r="AX10" s="538">
        <v>55.75</v>
      </c>
      <c r="AY10" s="539">
        <v>65</v>
      </c>
      <c r="AZ10" s="539">
        <v>75.7</v>
      </c>
      <c r="BA10" s="539">
        <v>60.25</v>
      </c>
      <c r="BB10" s="539">
        <v>19.8</v>
      </c>
      <c r="BC10" s="539">
        <v>25.75</v>
      </c>
      <c r="BD10" s="539">
        <v>30.85</v>
      </c>
      <c r="BE10" s="539">
        <v>12.95</v>
      </c>
      <c r="BF10" s="539">
        <v>6.8</v>
      </c>
      <c r="BG10" s="539">
        <v>5.5</v>
      </c>
      <c r="BH10" s="539">
        <v>8.25</v>
      </c>
      <c r="BI10" s="544">
        <v>15.75</v>
      </c>
      <c r="BJ10" s="539">
        <v>25.48</v>
      </c>
      <c r="BK10" s="539">
        <v>4.55</v>
      </c>
      <c r="BL10" s="539">
        <v>4</v>
      </c>
      <c r="BM10" s="539">
        <v>4</v>
      </c>
      <c r="BN10" s="539">
        <v>10.81</v>
      </c>
      <c r="BO10" s="539">
        <v>7.85</v>
      </c>
      <c r="BP10" s="539">
        <v>5</v>
      </c>
      <c r="BQ10" s="539">
        <v>4.5</v>
      </c>
      <c r="BR10" s="539">
        <v>3</v>
      </c>
      <c r="BS10" s="539">
        <v>1.3</v>
      </c>
      <c r="BT10" s="429">
        <f t="shared" ref="BT10:BT18" si="5">+IFERROR(BS10/BG10-1,"-")</f>
        <v>-0.76363636363636367</v>
      </c>
      <c r="BV10" s="89"/>
    </row>
    <row r="11" spans="1:74">
      <c r="A11" s="513" t="s">
        <v>88</v>
      </c>
      <c r="B11" s="424">
        <v>67.120400000000004</v>
      </c>
      <c r="C11" s="515">
        <v>45.379280000000001</v>
      </c>
      <c r="D11" s="515">
        <v>24.689640000000001</v>
      </c>
      <c r="E11" s="515">
        <v>61.725000000000001</v>
      </c>
      <c r="F11" s="515">
        <v>68.768900000000002</v>
      </c>
      <c r="G11" s="515">
        <v>63.591000000000001</v>
      </c>
      <c r="H11" s="515">
        <v>0</v>
      </c>
      <c r="I11" s="515">
        <v>43.853999999999999</v>
      </c>
      <c r="J11" s="515">
        <v>52.698</v>
      </c>
      <c r="K11" s="515">
        <v>63.115699999999997</v>
      </c>
      <c r="L11" s="515">
        <v>32.1006</v>
      </c>
      <c r="M11" s="171">
        <v>41.378900000000002</v>
      </c>
      <c r="N11" s="424">
        <v>51.857221039999999</v>
      </c>
      <c r="O11" s="515">
        <v>35.060031727999998</v>
      </c>
      <c r="P11" s="515">
        <v>19.075215864</v>
      </c>
      <c r="Q11" s="515">
        <v>47.688735000000001</v>
      </c>
      <c r="R11" s="515">
        <v>53.130852140000002</v>
      </c>
      <c r="S11" s="524">
        <v>49.130406600000001</v>
      </c>
      <c r="T11" s="524">
        <v>0</v>
      </c>
      <c r="U11" s="524">
        <v>33.881600400000004</v>
      </c>
      <c r="V11" s="524">
        <v>40.714474799999998</v>
      </c>
      <c r="W11" s="524">
        <v>48.763189820000001</v>
      </c>
      <c r="X11" s="524">
        <v>24.800923560000001</v>
      </c>
      <c r="Y11" s="532">
        <v>31.969338140000001</v>
      </c>
      <c r="Z11" s="430">
        <v>4.5</v>
      </c>
      <c r="AA11" s="533">
        <v>4</v>
      </c>
      <c r="AB11" s="533">
        <v>4</v>
      </c>
      <c r="AC11" s="533">
        <v>3</v>
      </c>
      <c r="AD11" s="533">
        <v>3.5</v>
      </c>
      <c r="AE11" s="531">
        <v>3</v>
      </c>
      <c r="AF11" s="531">
        <v>3.55</v>
      </c>
      <c r="AG11" s="531">
        <v>3</v>
      </c>
      <c r="AH11" s="531">
        <v>2.5</v>
      </c>
      <c r="AI11" s="531">
        <v>2</v>
      </c>
      <c r="AJ11" s="531">
        <v>2</v>
      </c>
      <c r="AK11" s="531">
        <v>2.5</v>
      </c>
      <c r="AL11" s="538">
        <v>13.8238478352092</v>
      </c>
      <c r="AM11" s="539">
        <v>11.1076546465394</v>
      </c>
      <c r="AN11" s="539">
        <v>4.5916943472839504</v>
      </c>
      <c r="AO11" s="539">
        <v>17.9845639820138</v>
      </c>
      <c r="AP11" s="539">
        <v>12.9894816206137</v>
      </c>
      <c r="AQ11" s="539">
        <v>16.3528976251052</v>
      </c>
      <c r="AR11" s="539">
        <v>6.9822035652981196</v>
      </c>
      <c r="AS11" s="539">
        <v>10.039002979827901</v>
      </c>
      <c r="AT11" s="539">
        <v>13.296499575554501</v>
      </c>
      <c r="AU11" s="539">
        <v>10.541923352461</v>
      </c>
      <c r="AV11" s="539">
        <v>6.5134204900885404</v>
      </c>
      <c r="AW11" s="539">
        <v>5.8136303535610603</v>
      </c>
      <c r="AX11" s="538">
        <v>9.18</v>
      </c>
      <c r="AY11" s="539">
        <v>10</v>
      </c>
      <c r="AZ11" s="539">
        <v>9</v>
      </c>
      <c r="BA11" s="539">
        <v>10</v>
      </c>
      <c r="BB11" s="539">
        <v>9</v>
      </c>
      <c r="BC11" s="539">
        <v>5.6</v>
      </c>
      <c r="BD11" s="539">
        <v>7.8</v>
      </c>
      <c r="BE11" s="539">
        <v>6</v>
      </c>
      <c r="BF11" s="539">
        <v>9.5</v>
      </c>
      <c r="BG11" s="539">
        <v>7.5</v>
      </c>
      <c r="BH11" s="539">
        <v>8</v>
      </c>
      <c r="BI11" s="544">
        <v>9.5</v>
      </c>
      <c r="BJ11" s="539">
        <v>6.75</v>
      </c>
      <c r="BK11" s="539">
        <v>6.6</v>
      </c>
      <c r="BL11" s="539">
        <v>9</v>
      </c>
      <c r="BM11" s="539">
        <v>8</v>
      </c>
      <c r="BN11" s="539">
        <v>10.5</v>
      </c>
      <c r="BO11" s="539">
        <v>7.8</v>
      </c>
      <c r="BP11" s="539">
        <v>7</v>
      </c>
      <c r="BQ11" s="539">
        <v>7</v>
      </c>
      <c r="BR11" s="539">
        <v>6.5</v>
      </c>
      <c r="BS11" s="539">
        <v>6</v>
      </c>
      <c r="BT11" s="429">
        <f t="shared" si="5"/>
        <v>-0.19999999999999996</v>
      </c>
      <c r="BV11" s="89"/>
    </row>
    <row r="12" spans="1:74">
      <c r="A12" s="513" t="s">
        <v>71</v>
      </c>
      <c r="B12" s="424">
        <v>39.290951474191097</v>
      </c>
      <c r="C12" s="515">
        <v>30.752180143392501</v>
      </c>
      <c r="D12" s="515">
        <v>37.003442992213301</v>
      </c>
      <c r="E12" s="515">
        <v>0</v>
      </c>
      <c r="F12" s="515">
        <v>0</v>
      </c>
      <c r="G12" s="515">
        <v>75.620115106702997</v>
      </c>
      <c r="H12" s="515">
        <v>9.9629501653081203</v>
      </c>
      <c r="I12" s="515">
        <v>13.0255648271296</v>
      </c>
      <c r="J12" s="515">
        <v>67.219980653600004</v>
      </c>
      <c r="K12" s="515" t="s">
        <v>0</v>
      </c>
      <c r="L12" s="515">
        <v>60.278568902246697</v>
      </c>
      <c r="M12" s="171">
        <v>89.427461140622199</v>
      </c>
      <c r="N12" s="424">
        <v>42.8467825826054</v>
      </c>
      <c r="O12" s="515">
        <v>33.535252446369597</v>
      </c>
      <c r="P12" s="515">
        <v>40.352254583008602</v>
      </c>
      <c r="Q12" s="515">
        <v>0</v>
      </c>
      <c r="R12" s="515">
        <v>0</v>
      </c>
      <c r="S12" s="524">
        <v>82.463735523859597</v>
      </c>
      <c r="T12" s="524">
        <v>10.8645971552685</v>
      </c>
      <c r="U12" s="524">
        <v>14.204378443984799</v>
      </c>
      <c r="V12" s="524">
        <v>73.303388902750896</v>
      </c>
      <c r="W12" s="524">
        <v>67.911755699657405</v>
      </c>
      <c r="X12" s="524">
        <v>65.7337793879</v>
      </c>
      <c r="Y12" s="532">
        <v>97.520646373848507</v>
      </c>
      <c r="Z12" s="430">
        <v>5.5</v>
      </c>
      <c r="AA12" s="531">
        <v>9.5500000000000007</v>
      </c>
      <c r="AB12" s="531">
        <v>4.8499999999999996</v>
      </c>
      <c r="AC12" s="430">
        <v>0</v>
      </c>
      <c r="AD12" s="430">
        <v>0</v>
      </c>
      <c r="AE12" s="531">
        <v>7.5</v>
      </c>
      <c r="AF12" s="531">
        <v>5.5</v>
      </c>
      <c r="AG12" s="531">
        <v>1.5</v>
      </c>
      <c r="AH12" s="531">
        <v>4.5</v>
      </c>
      <c r="AI12" s="531">
        <v>0</v>
      </c>
      <c r="AJ12" s="531">
        <v>1.2</v>
      </c>
      <c r="AK12" s="531">
        <v>10</v>
      </c>
      <c r="AL12" s="538">
        <v>79.955205336742594</v>
      </c>
      <c r="AM12" s="539">
        <v>25.964528855040999</v>
      </c>
      <c r="AN12" s="539">
        <v>66.568510667976099</v>
      </c>
      <c r="AO12" s="539">
        <v>20.330008044318099</v>
      </c>
      <c r="AP12" s="539">
        <v>26.7431482206811</v>
      </c>
      <c r="AQ12" s="539">
        <v>99.507312422071394</v>
      </c>
      <c r="AR12" s="539">
        <v>3.8853969300406099</v>
      </c>
      <c r="AS12" s="539">
        <v>13.1598462924348</v>
      </c>
      <c r="AT12" s="539">
        <v>10.1783620134042</v>
      </c>
      <c r="AU12" s="539">
        <v>12.6389852263469</v>
      </c>
      <c r="AV12" s="539">
        <v>199.56327268599</v>
      </c>
      <c r="AW12" s="539">
        <v>130.60561876914099</v>
      </c>
      <c r="AX12" s="538">
        <v>33.15</v>
      </c>
      <c r="AY12" s="539">
        <v>30.5</v>
      </c>
      <c r="AZ12" s="539">
        <v>34.159999999999997</v>
      </c>
      <c r="BA12" s="539">
        <v>30.5</v>
      </c>
      <c r="BB12" s="539">
        <v>0</v>
      </c>
      <c r="BC12" s="539">
        <v>0</v>
      </c>
      <c r="BD12" s="539">
        <v>20.5</v>
      </c>
      <c r="BE12" s="539">
        <v>15.65</v>
      </c>
      <c r="BF12" s="539">
        <v>17.5</v>
      </c>
      <c r="BG12" s="539">
        <v>2.5</v>
      </c>
      <c r="BH12" s="539">
        <v>5.95</v>
      </c>
      <c r="BI12" s="544">
        <v>9.75</v>
      </c>
      <c r="BJ12" s="539">
        <v>3.28</v>
      </c>
      <c r="BK12" s="539">
        <v>0</v>
      </c>
      <c r="BL12" s="539">
        <v>0</v>
      </c>
      <c r="BM12" s="539">
        <v>26.4</v>
      </c>
      <c r="BN12" s="539">
        <v>17.09</v>
      </c>
      <c r="BO12" s="539">
        <v>12.07</v>
      </c>
      <c r="BP12" s="539">
        <v>20.149999999999999</v>
      </c>
      <c r="BQ12" s="539">
        <v>20</v>
      </c>
      <c r="BR12" s="539">
        <v>9.5</v>
      </c>
      <c r="BS12" s="539">
        <v>2.75</v>
      </c>
      <c r="BT12" s="429">
        <f t="shared" si="5"/>
        <v>0.10000000000000009</v>
      </c>
      <c r="BV12" s="89"/>
    </row>
    <row r="13" spans="1:74">
      <c r="A13" s="513" t="s">
        <v>89</v>
      </c>
      <c r="B13" s="514">
        <v>197.30887340298699</v>
      </c>
      <c r="C13" s="515">
        <v>217.42291458724</v>
      </c>
      <c r="D13" s="515">
        <v>206.46499902143901</v>
      </c>
      <c r="E13" s="515">
        <v>148.21028397663201</v>
      </c>
      <c r="F13" s="515">
        <v>202.76739341245801</v>
      </c>
      <c r="G13" s="515">
        <v>164.40200819659299</v>
      </c>
      <c r="H13" s="515">
        <v>138.247143256226</v>
      </c>
      <c r="I13" s="515">
        <v>149.45637108781199</v>
      </c>
      <c r="J13" s="515">
        <v>95.801540756292098</v>
      </c>
      <c r="K13" s="515">
        <v>105.735859492758</v>
      </c>
      <c r="L13" s="515">
        <v>141.91377959721299</v>
      </c>
      <c r="M13" s="515">
        <v>69.752729951762404</v>
      </c>
      <c r="N13" s="514">
        <v>124.126836116123</v>
      </c>
      <c r="O13" s="515">
        <v>135.95435641097899</v>
      </c>
      <c r="P13" s="515">
        <v>129.07221288947599</v>
      </c>
      <c r="Q13" s="515">
        <v>92.645196173020693</v>
      </c>
      <c r="R13" s="515">
        <v>126.50657675003301</v>
      </c>
      <c r="S13" s="524">
        <v>103.447912913854</v>
      </c>
      <c r="T13" s="524">
        <v>89.221332677559403</v>
      </c>
      <c r="U13" s="524">
        <v>107.42830992168599</v>
      </c>
      <c r="V13" s="524">
        <v>63.5951812778506</v>
      </c>
      <c r="W13" s="524">
        <v>71.1686027375316</v>
      </c>
      <c r="X13" s="524">
        <v>99.297507090701401</v>
      </c>
      <c r="Y13" s="530">
        <v>54.958728216904497</v>
      </c>
      <c r="Z13" s="531">
        <v>4.3499999999999996</v>
      </c>
      <c r="AA13" s="531">
        <v>7.35</v>
      </c>
      <c r="AB13" s="531">
        <v>6</v>
      </c>
      <c r="AC13" s="531">
        <v>7</v>
      </c>
      <c r="AD13" s="531">
        <v>8</v>
      </c>
      <c r="AE13" s="531">
        <v>4.5</v>
      </c>
      <c r="AF13" s="531">
        <v>5.95</v>
      </c>
      <c r="AG13" s="531">
        <v>6.5</v>
      </c>
      <c r="AH13" s="531">
        <v>3.6</v>
      </c>
      <c r="AI13" s="531">
        <v>3</v>
      </c>
      <c r="AJ13" s="531">
        <v>2.5</v>
      </c>
      <c r="AK13" s="531">
        <v>3</v>
      </c>
      <c r="AL13" s="538">
        <v>103.342047571043</v>
      </c>
      <c r="AM13" s="539">
        <v>54.422707100563599</v>
      </c>
      <c r="AN13" s="539">
        <v>48.956431382589898</v>
      </c>
      <c r="AO13" s="539">
        <v>50.490559137628502</v>
      </c>
      <c r="AP13" s="539">
        <v>59.726247072806203</v>
      </c>
      <c r="AQ13" s="539">
        <v>74.571448523624397</v>
      </c>
      <c r="AR13" s="539">
        <v>43.872136801212399</v>
      </c>
      <c r="AS13" s="539">
        <v>50.415498379037402</v>
      </c>
      <c r="AT13" s="539">
        <v>52.916013623456102</v>
      </c>
      <c r="AU13" s="539">
        <v>35.345924982787103</v>
      </c>
      <c r="AV13" s="539">
        <v>78.193161944117406</v>
      </c>
      <c r="AW13" s="539">
        <v>25.9443775203118</v>
      </c>
      <c r="AX13" s="538">
        <v>15.75</v>
      </c>
      <c r="AY13" s="539">
        <v>20</v>
      </c>
      <c r="AZ13" s="539">
        <v>24.83</v>
      </c>
      <c r="BA13" s="539">
        <v>20.65</v>
      </c>
      <c r="BB13" s="539">
        <v>21</v>
      </c>
      <c r="BC13" s="539">
        <v>15.8</v>
      </c>
      <c r="BD13" s="539">
        <v>12.25</v>
      </c>
      <c r="BE13" s="539">
        <v>13</v>
      </c>
      <c r="BF13" s="539">
        <v>8.6999999999999993</v>
      </c>
      <c r="BG13" s="539">
        <v>6.35</v>
      </c>
      <c r="BH13" s="539">
        <v>6</v>
      </c>
      <c r="BI13" s="544">
        <v>9.8699999999999992</v>
      </c>
      <c r="BJ13" s="539">
        <v>7.2</v>
      </c>
      <c r="BK13" s="539">
        <v>7.5</v>
      </c>
      <c r="BL13" s="539">
        <v>9</v>
      </c>
      <c r="BM13" s="539">
        <v>9.5</v>
      </c>
      <c r="BN13" s="539">
        <v>10.8</v>
      </c>
      <c r="BO13" s="539">
        <v>7</v>
      </c>
      <c r="BP13" s="539">
        <v>4.5</v>
      </c>
      <c r="BQ13" s="539">
        <v>6</v>
      </c>
      <c r="BR13" s="539">
        <v>5</v>
      </c>
      <c r="BS13" s="539">
        <v>3.5</v>
      </c>
      <c r="BT13" s="429">
        <f t="shared" si="5"/>
        <v>-0.44881889763779526</v>
      </c>
      <c r="BV13" s="89"/>
    </row>
    <row r="14" spans="1:74">
      <c r="A14" s="513" t="s">
        <v>82</v>
      </c>
      <c r="B14" s="514">
        <v>17.2568980628117</v>
      </c>
      <c r="C14" s="515">
        <v>8.6284490314058502</v>
      </c>
      <c r="D14" s="515">
        <v>4.3142245157029304</v>
      </c>
      <c r="E14" s="515">
        <v>0</v>
      </c>
      <c r="F14" s="515">
        <v>6.9027592251246803</v>
      </c>
      <c r="G14" s="515">
        <v>56.084918704137998</v>
      </c>
      <c r="H14" s="515">
        <v>0</v>
      </c>
      <c r="I14" s="515">
        <v>7.7656041282652701</v>
      </c>
      <c r="J14" s="515">
        <v>4.3142245157029304</v>
      </c>
      <c r="K14" s="515">
        <v>0</v>
      </c>
      <c r="L14" s="515">
        <v>0</v>
      </c>
      <c r="M14" s="515">
        <v>8.6284490314058502</v>
      </c>
      <c r="N14" s="514">
        <v>7.4825910000351499</v>
      </c>
      <c r="O14" s="515">
        <v>3.7412955000175798</v>
      </c>
      <c r="P14" s="515">
        <v>1.8706477500087899</v>
      </c>
      <c r="Q14" s="515">
        <v>0</v>
      </c>
      <c r="R14" s="515">
        <v>2.9930364000140601</v>
      </c>
      <c r="S14" s="524">
        <v>24.318420750114299</v>
      </c>
      <c r="T14" s="524">
        <v>0</v>
      </c>
      <c r="U14" s="524">
        <v>3.3671659500158202</v>
      </c>
      <c r="V14" s="524">
        <v>1.8706477500087899</v>
      </c>
      <c r="W14" s="524">
        <v>0</v>
      </c>
      <c r="X14" s="524">
        <v>0</v>
      </c>
      <c r="Y14" s="530">
        <v>3.7412955000175798</v>
      </c>
      <c r="Z14" s="531">
        <v>4</v>
      </c>
      <c r="AA14" s="531">
        <v>3.5</v>
      </c>
      <c r="AB14" s="531">
        <v>4</v>
      </c>
      <c r="AC14" s="531">
        <v>3</v>
      </c>
      <c r="AD14" s="531">
        <v>3</v>
      </c>
      <c r="AE14" s="531">
        <v>3.5</v>
      </c>
      <c r="AF14" s="531">
        <v>4</v>
      </c>
      <c r="AG14" s="531">
        <v>5</v>
      </c>
      <c r="AH14" s="531">
        <v>2.5</v>
      </c>
      <c r="AI14" s="531">
        <v>2</v>
      </c>
      <c r="AJ14" s="531">
        <v>3</v>
      </c>
      <c r="AK14" s="531">
        <v>2</v>
      </c>
      <c r="AL14" s="538">
        <v>5.5111554576366997</v>
      </c>
      <c r="AM14" s="539">
        <v>2.8262801673057401</v>
      </c>
      <c r="AN14" s="539">
        <v>0.98633786805227597</v>
      </c>
      <c r="AO14" s="539">
        <v>0</v>
      </c>
      <c r="AP14" s="539">
        <v>4.1835786108549096</v>
      </c>
      <c r="AQ14" s="539">
        <v>22.625823466221799</v>
      </c>
      <c r="AR14" s="539">
        <v>0</v>
      </c>
      <c r="AS14" s="539">
        <v>2.7015964911206498</v>
      </c>
      <c r="AT14" s="539">
        <v>2.7062253746498701</v>
      </c>
      <c r="AU14" s="539">
        <v>1.8009972549544699</v>
      </c>
      <c r="AV14" s="539">
        <v>1.19382199174069</v>
      </c>
      <c r="AW14" s="539">
        <v>4.1508635564752199</v>
      </c>
      <c r="AX14" s="538">
        <v>5.57</v>
      </c>
      <c r="AY14" s="539">
        <v>6.15</v>
      </c>
      <c r="AZ14" s="539">
        <v>5.6</v>
      </c>
      <c r="BA14" s="539">
        <v>3.5</v>
      </c>
      <c r="BB14" s="539">
        <v>1.5</v>
      </c>
      <c r="BC14" s="539">
        <v>2</v>
      </c>
      <c r="BD14" s="539">
        <v>1</v>
      </c>
      <c r="BE14" s="539">
        <v>2.5</v>
      </c>
      <c r="BF14" s="539">
        <v>2.1</v>
      </c>
      <c r="BG14" s="539">
        <v>1.6</v>
      </c>
      <c r="BH14" s="539">
        <v>2</v>
      </c>
      <c r="BI14" s="544">
        <v>2.5499999999999998</v>
      </c>
      <c r="BJ14" s="539">
        <v>1</v>
      </c>
      <c r="BK14" s="539">
        <v>0</v>
      </c>
      <c r="BL14" s="539">
        <v>5</v>
      </c>
      <c r="BM14" s="539">
        <v>5</v>
      </c>
      <c r="BN14" s="539">
        <v>7</v>
      </c>
      <c r="BO14" s="539">
        <v>9.65</v>
      </c>
      <c r="BP14" s="539">
        <v>6</v>
      </c>
      <c r="BQ14" s="539">
        <v>4.5</v>
      </c>
      <c r="BR14" s="539">
        <v>6</v>
      </c>
      <c r="BS14" s="539">
        <v>6.5</v>
      </c>
      <c r="BT14" s="429">
        <f t="shared" si="5"/>
        <v>3.0625</v>
      </c>
      <c r="BV14" s="89"/>
    </row>
    <row r="15" spans="1:74">
      <c r="A15" s="513" t="s">
        <v>84</v>
      </c>
      <c r="B15" s="514">
        <v>12.098733672744901</v>
      </c>
      <c r="C15" s="515">
        <v>9.96052644367008</v>
      </c>
      <c r="D15" s="515">
        <v>8.3662023501704308</v>
      </c>
      <c r="E15" s="515">
        <v>2.2491385765373701</v>
      </c>
      <c r="F15" s="515">
        <v>1.5996562811033299</v>
      </c>
      <c r="G15" s="515">
        <v>0</v>
      </c>
      <c r="H15" s="515">
        <v>0</v>
      </c>
      <c r="I15" s="515">
        <v>0</v>
      </c>
      <c r="J15" s="515">
        <v>0</v>
      </c>
      <c r="K15" s="515">
        <v>5.3321876036777702</v>
      </c>
      <c r="L15" s="515">
        <v>6.4572791880537803</v>
      </c>
      <c r="M15" s="515">
        <v>10.264461137079699</v>
      </c>
      <c r="N15" s="514">
        <v>13.139224768600901</v>
      </c>
      <c r="O15" s="515">
        <v>10.817131717825699</v>
      </c>
      <c r="P15" s="515">
        <v>9.0856957522850905</v>
      </c>
      <c r="Q15" s="515">
        <v>2.4425644941195901</v>
      </c>
      <c r="R15" s="515">
        <v>1.73722672127822</v>
      </c>
      <c r="S15" s="524">
        <v>0</v>
      </c>
      <c r="T15" s="524">
        <v>0</v>
      </c>
      <c r="U15" s="524">
        <v>0</v>
      </c>
      <c r="V15" s="524">
        <v>0</v>
      </c>
      <c r="W15" s="524">
        <v>5.7907557375940604</v>
      </c>
      <c r="X15" s="524">
        <v>7.0126051982264102</v>
      </c>
      <c r="Y15" s="530">
        <v>11.1472047948686</v>
      </c>
      <c r="Z15" s="531">
        <v>20</v>
      </c>
      <c r="AA15" s="531">
        <v>13</v>
      </c>
      <c r="AB15" s="531">
        <v>7.5</v>
      </c>
      <c r="AC15" s="531">
        <v>3.5</v>
      </c>
      <c r="AD15" s="430">
        <v>0</v>
      </c>
      <c r="AE15" s="430">
        <v>0</v>
      </c>
      <c r="AF15" s="430">
        <v>0</v>
      </c>
      <c r="AG15" s="430">
        <v>0</v>
      </c>
      <c r="AH15" s="430">
        <v>0</v>
      </c>
      <c r="AI15" s="430">
        <v>5.5</v>
      </c>
      <c r="AJ15" s="430">
        <v>5</v>
      </c>
      <c r="AK15" s="430">
        <v>7</v>
      </c>
      <c r="AL15" s="284">
        <v>7.9489980863492002</v>
      </c>
      <c r="AM15" s="279">
        <v>8.8511122826090904</v>
      </c>
      <c r="AN15" s="279">
        <v>6.4654576267378596</v>
      </c>
      <c r="AO15" s="279">
        <v>1.08241537453805</v>
      </c>
      <c r="AP15" s="279">
        <v>1.1992361129845299</v>
      </c>
      <c r="AQ15" s="279">
        <v>0</v>
      </c>
      <c r="AR15" s="279">
        <v>0</v>
      </c>
      <c r="AS15" s="279">
        <v>0</v>
      </c>
      <c r="AT15" s="279">
        <v>9.3970802919708003</v>
      </c>
      <c r="AU15" s="279">
        <v>5.0706534373945198</v>
      </c>
      <c r="AV15" s="279">
        <v>6.4513009389465701</v>
      </c>
      <c r="AW15" s="279">
        <v>8.3025883198146602</v>
      </c>
      <c r="AX15" s="284">
        <v>9.5500000000000007</v>
      </c>
      <c r="AY15" s="279">
        <v>7.65</v>
      </c>
      <c r="AZ15" s="279">
        <v>4.9000000000000004</v>
      </c>
      <c r="BA15" s="279">
        <v>0</v>
      </c>
      <c r="BB15" s="279">
        <v>0</v>
      </c>
      <c r="BC15" s="279">
        <v>0</v>
      </c>
      <c r="BD15" s="279">
        <v>0</v>
      </c>
      <c r="BE15" s="279">
        <v>0</v>
      </c>
      <c r="BF15" s="279">
        <v>5.85</v>
      </c>
      <c r="BG15" s="279">
        <v>8.65</v>
      </c>
      <c r="BH15" s="279">
        <v>7</v>
      </c>
      <c r="BI15" s="290">
        <v>9.5</v>
      </c>
      <c r="BJ15" s="279">
        <v>12.75</v>
      </c>
      <c r="BK15" s="279">
        <v>10.96</v>
      </c>
      <c r="BL15" s="539">
        <v>0</v>
      </c>
      <c r="BM15" s="539">
        <v>0</v>
      </c>
      <c r="BN15" s="539">
        <v>0</v>
      </c>
      <c r="BO15" s="539">
        <v>0</v>
      </c>
      <c r="BP15" s="539">
        <v>0</v>
      </c>
      <c r="BQ15" s="539">
        <v>0</v>
      </c>
      <c r="BR15" s="539">
        <v>0</v>
      </c>
      <c r="BS15" s="539">
        <v>0</v>
      </c>
      <c r="BT15" s="429">
        <f t="shared" si="5"/>
        <v>-1</v>
      </c>
      <c r="BV15" s="89"/>
    </row>
    <row r="16" spans="1:74">
      <c r="A16" s="513" t="s">
        <v>90</v>
      </c>
      <c r="B16" s="514">
        <v>89.526460377094594</v>
      </c>
      <c r="C16" s="515">
        <v>87.585544089355906</v>
      </c>
      <c r="D16" s="515">
        <v>75.417491977763206</v>
      </c>
      <c r="E16" s="515">
        <v>17.950082451289799</v>
      </c>
      <c r="F16" s="515">
        <v>21.702973035623799</v>
      </c>
      <c r="G16" s="515">
        <v>22.0219348031892</v>
      </c>
      <c r="H16" s="515">
        <v>13.3624621348165</v>
      </c>
      <c r="I16" s="515">
        <v>29.075687257055201</v>
      </c>
      <c r="J16" s="515">
        <v>14.6343337411063</v>
      </c>
      <c r="K16" s="515">
        <v>27.055827567073901</v>
      </c>
      <c r="L16" s="515">
        <v>21.395074295788799</v>
      </c>
      <c r="M16" s="515">
        <v>38.2422479520338</v>
      </c>
      <c r="N16" s="514">
        <v>86.196076051066697</v>
      </c>
      <c r="O16" s="515">
        <v>84.327361849231806</v>
      </c>
      <c r="P16" s="515">
        <v>72.611961276190399</v>
      </c>
      <c r="Q16" s="515">
        <v>17.2823393841018</v>
      </c>
      <c r="R16" s="515">
        <v>20.895622438698599</v>
      </c>
      <c r="S16" s="524">
        <v>21.202718828510601</v>
      </c>
      <c r="T16" s="524">
        <v>12.865378543401301</v>
      </c>
      <c r="U16" s="524">
        <v>27.994071691092699</v>
      </c>
      <c r="V16" s="524">
        <v>14.0899365259371</v>
      </c>
      <c r="W16" s="524">
        <v>26.049350781578699</v>
      </c>
      <c r="X16" s="524">
        <v>20.5991775319855</v>
      </c>
      <c r="Y16" s="530">
        <v>36.819636328218202</v>
      </c>
      <c r="Z16" s="531">
        <v>3.5</v>
      </c>
      <c r="AA16" s="531">
        <v>3</v>
      </c>
      <c r="AB16" s="531">
        <v>5.5</v>
      </c>
      <c r="AC16" s="531">
        <v>7</v>
      </c>
      <c r="AD16" s="534">
        <v>7.5</v>
      </c>
      <c r="AE16" s="531">
        <v>7</v>
      </c>
      <c r="AF16" s="531">
        <v>8.35</v>
      </c>
      <c r="AG16" s="531">
        <v>7.5</v>
      </c>
      <c r="AH16" s="531">
        <v>5</v>
      </c>
      <c r="AI16" s="531">
        <v>4.5</v>
      </c>
      <c r="AJ16" s="531">
        <v>4</v>
      </c>
      <c r="AK16" s="531">
        <v>4</v>
      </c>
      <c r="AL16" s="538">
        <v>87.950053821304095</v>
      </c>
      <c r="AM16" s="539">
        <v>110.963456543712</v>
      </c>
      <c r="AN16" s="539">
        <v>38.589602632358698</v>
      </c>
      <c r="AO16" s="539">
        <v>15.455435779398</v>
      </c>
      <c r="AP16" s="539">
        <v>23.489244924931999</v>
      </c>
      <c r="AQ16" s="539">
        <v>19.1328949487127</v>
      </c>
      <c r="AR16" s="539">
        <v>13.2023894477332</v>
      </c>
      <c r="AS16" s="539">
        <v>12.8854658667733</v>
      </c>
      <c r="AT16" s="539">
        <v>14.6873796032478</v>
      </c>
      <c r="AU16" s="539">
        <v>35.243974559962098</v>
      </c>
      <c r="AV16" s="539">
        <v>32.256816219764801</v>
      </c>
      <c r="AW16" s="539">
        <v>55.461201694508397</v>
      </c>
      <c r="AX16" s="538">
        <v>15.65</v>
      </c>
      <c r="AY16" s="539">
        <v>12.8</v>
      </c>
      <c r="AZ16" s="539">
        <v>11.76</v>
      </c>
      <c r="BA16" s="539">
        <v>10.8</v>
      </c>
      <c r="BB16" s="539">
        <v>6.7</v>
      </c>
      <c r="BC16" s="539">
        <v>3</v>
      </c>
      <c r="BD16" s="539">
        <v>4.5</v>
      </c>
      <c r="BE16" s="539">
        <v>2</v>
      </c>
      <c r="BF16" s="539">
        <v>5.7</v>
      </c>
      <c r="BG16" s="539">
        <v>4.5</v>
      </c>
      <c r="BH16" s="539">
        <v>4.8</v>
      </c>
      <c r="BI16" s="544">
        <v>4</v>
      </c>
      <c r="BJ16" s="539">
        <v>4</v>
      </c>
      <c r="BK16" s="539">
        <v>3.5</v>
      </c>
      <c r="BL16" s="539">
        <v>2.6</v>
      </c>
      <c r="BM16" s="539">
        <v>3</v>
      </c>
      <c r="BN16" s="539">
        <v>3.5</v>
      </c>
      <c r="BO16" s="539">
        <v>2.5</v>
      </c>
      <c r="BP16" s="539">
        <v>2</v>
      </c>
      <c r="BQ16" s="539">
        <v>2.5</v>
      </c>
      <c r="BR16" s="539">
        <v>2</v>
      </c>
      <c r="BS16" s="539">
        <v>1.5</v>
      </c>
      <c r="BT16" s="429">
        <f t="shared" si="5"/>
        <v>-0.66666666666666674</v>
      </c>
      <c r="BV16" s="89"/>
    </row>
    <row r="17" spans="1:80">
      <c r="A17" s="513" t="s">
        <v>91</v>
      </c>
      <c r="B17" s="514">
        <v>13.9821592832294</v>
      </c>
      <c r="C17" s="515">
        <v>14.665842682886399</v>
      </c>
      <c r="D17" s="515">
        <v>8.8513596605548397</v>
      </c>
      <c r="E17" s="515">
        <v>17.750137319291198</v>
      </c>
      <c r="F17" s="515">
        <v>17.212733339900399</v>
      </c>
      <c r="G17" s="515">
        <v>0</v>
      </c>
      <c r="H17" s="515">
        <v>13.1505914956815</v>
      </c>
      <c r="I17" s="515">
        <v>9.2130506904999798</v>
      </c>
      <c r="J17" s="515">
        <v>0</v>
      </c>
      <c r="K17" s="515">
        <v>16.4084015917683</v>
      </c>
      <c r="L17" s="515">
        <v>0</v>
      </c>
      <c r="M17" s="515">
        <v>14.1572489343611</v>
      </c>
      <c r="N17" s="514">
        <v>9.7875114982605709</v>
      </c>
      <c r="O17" s="515">
        <v>10.2660898780205</v>
      </c>
      <c r="P17" s="515">
        <v>6.1959517623883897</v>
      </c>
      <c r="Q17" s="515">
        <v>12.4250961235039</v>
      </c>
      <c r="R17" s="515">
        <v>12.0489133379303</v>
      </c>
      <c r="S17" s="524">
        <v>0</v>
      </c>
      <c r="T17" s="524">
        <v>9.2054140469770402</v>
      </c>
      <c r="U17" s="524">
        <v>6.4491354833499903</v>
      </c>
      <c r="V17" s="524">
        <v>0</v>
      </c>
      <c r="W17" s="524">
        <v>11.485881114237801</v>
      </c>
      <c r="X17" s="524">
        <v>0</v>
      </c>
      <c r="Y17" s="530">
        <v>9.9100742540527396</v>
      </c>
      <c r="Z17" s="430">
        <v>3</v>
      </c>
      <c r="AA17" s="531">
        <v>2</v>
      </c>
      <c r="AB17" s="531">
        <v>3.5</v>
      </c>
      <c r="AC17" s="531">
        <v>3</v>
      </c>
      <c r="AD17" s="531">
        <v>2.5</v>
      </c>
      <c r="AE17" s="531">
        <v>2</v>
      </c>
      <c r="AF17" s="531">
        <v>1.75</v>
      </c>
      <c r="AG17" s="531">
        <v>2.5</v>
      </c>
      <c r="AH17" s="531">
        <v>2</v>
      </c>
      <c r="AI17" s="531">
        <v>1</v>
      </c>
      <c r="AJ17" s="531">
        <v>1</v>
      </c>
      <c r="AK17" s="531">
        <v>1.5</v>
      </c>
      <c r="AL17" s="538">
        <v>10.8285830008513</v>
      </c>
      <c r="AM17" s="539">
        <v>12.715188652595501</v>
      </c>
      <c r="AN17" s="539">
        <v>5.4831580697341797</v>
      </c>
      <c r="AO17" s="539">
        <v>7.4576206503591296</v>
      </c>
      <c r="AP17" s="539">
        <v>8.9615676622069795</v>
      </c>
      <c r="AQ17" s="539">
        <v>0</v>
      </c>
      <c r="AR17" s="539">
        <v>6.5968600363423304</v>
      </c>
      <c r="AS17" s="539">
        <v>5.8455615619665204</v>
      </c>
      <c r="AT17" s="539">
        <v>2.06700260642919</v>
      </c>
      <c r="AU17" s="539">
        <v>11.131705001214501</v>
      </c>
      <c r="AV17" s="539">
        <v>0</v>
      </c>
      <c r="AW17" s="539">
        <v>6.9363133198427498</v>
      </c>
      <c r="AX17" s="538">
        <v>6.57</v>
      </c>
      <c r="AY17" s="539">
        <v>5.5</v>
      </c>
      <c r="AZ17" s="539">
        <v>0</v>
      </c>
      <c r="BA17" s="539">
        <v>2.5</v>
      </c>
      <c r="BB17" s="539">
        <v>2</v>
      </c>
      <c r="BC17" s="539">
        <v>0</v>
      </c>
      <c r="BD17" s="539">
        <v>1.5</v>
      </c>
      <c r="BE17" s="539">
        <v>2.6</v>
      </c>
      <c r="BF17" s="539">
        <v>2.1</v>
      </c>
      <c r="BG17" s="539">
        <v>2</v>
      </c>
      <c r="BH17" s="539">
        <v>3.75</v>
      </c>
      <c r="BI17" s="544">
        <v>1.7</v>
      </c>
      <c r="BJ17" s="539">
        <v>1.85</v>
      </c>
      <c r="BK17" s="539">
        <v>1</v>
      </c>
      <c r="BL17" s="539">
        <v>1.5</v>
      </c>
      <c r="BM17" s="539">
        <v>2.4</v>
      </c>
      <c r="BN17" s="539">
        <v>2</v>
      </c>
      <c r="BO17" s="539">
        <v>1.5</v>
      </c>
      <c r="BP17" s="539">
        <v>1</v>
      </c>
      <c r="BQ17" s="539">
        <v>0</v>
      </c>
      <c r="BR17" s="539">
        <v>1</v>
      </c>
      <c r="BS17" s="539">
        <v>1</v>
      </c>
      <c r="BT17" s="429">
        <f t="shared" si="5"/>
        <v>-0.5</v>
      </c>
      <c r="BV17" s="89"/>
    </row>
    <row r="18" spans="1:80" s="511" customFormat="1">
      <c r="A18" s="516" t="s">
        <v>75</v>
      </c>
      <c r="B18" s="517">
        <v>54.2462235294118</v>
      </c>
      <c r="C18" s="515">
        <v>51.672600000000003</v>
      </c>
      <c r="D18" s="515">
        <v>81.774500000000003</v>
      </c>
      <c r="E18" s="515">
        <v>87.834400000000002</v>
      </c>
      <c r="F18" s="515">
        <v>83.779799999999994</v>
      </c>
      <c r="G18" s="515">
        <v>52.390599999999999</v>
      </c>
      <c r="H18" s="515">
        <v>6.9619999999999997</v>
      </c>
      <c r="I18" s="515">
        <v>2.9950000000000001</v>
      </c>
      <c r="J18" s="515">
        <v>1.72282352941176</v>
      </c>
      <c r="K18" s="515">
        <v>46.089100000000002</v>
      </c>
      <c r="L18" s="515">
        <v>72.507652941176502</v>
      </c>
      <c r="M18" s="522">
        <v>70.128900000000002</v>
      </c>
      <c r="N18" s="517">
        <v>300.79195937999998</v>
      </c>
      <c r="O18" s="515">
        <v>219.66896392000001</v>
      </c>
      <c r="P18" s="515">
        <v>288.86589194999999</v>
      </c>
      <c r="Q18" s="515">
        <v>184.15070467999999</v>
      </c>
      <c r="R18" s="515">
        <v>276.22071185999999</v>
      </c>
      <c r="S18" s="524">
        <v>427.56654501999998</v>
      </c>
      <c r="T18" s="524">
        <v>470.23716000000002</v>
      </c>
      <c r="U18" s="524">
        <v>506.26249999999999</v>
      </c>
      <c r="V18" s="524">
        <v>577.82983000000002</v>
      </c>
      <c r="W18" s="524">
        <v>586.78737947000002</v>
      </c>
      <c r="X18" s="524">
        <v>332.29058061000001</v>
      </c>
      <c r="Y18" s="535">
        <v>383.70685793000001</v>
      </c>
      <c r="Z18" s="531">
        <v>110</v>
      </c>
      <c r="AA18" s="531">
        <v>100.5</v>
      </c>
      <c r="AB18" s="531">
        <v>95</v>
      </c>
      <c r="AC18" s="531">
        <v>85</v>
      </c>
      <c r="AD18" s="531">
        <v>90</v>
      </c>
      <c r="AE18" s="531">
        <v>110</v>
      </c>
      <c r="AF18" s="531">
        <v>115</v>
      </c>
      <c r="AG18" s="531">
        <v>105</v>
      </c>
      <c r="AH18" s="531">
        <v>110</v>
      </c>
      <c r="AI18" s="531">
        <v>120</v>
      </c>
      <c r="AJ18" s="531">
        <v>110</v>
      </c>
      <c r="AK18" s="531">
        <v>115</v>
      </c>
      <c r="AL18" s="538">
        <v>12.2158770480698</v>
      </c>
      <c r="AM18" s="539">
        <v>17.7585152807968</v>
      </c>
      <c r="AN18" s="539">
        <v>16.5458867636289</v>
      </c>
      <c r="AO18" s="539">
        <v>55.872022909288098</v>
      </c>
      <c r="AP18" s="539">
        <v>42.052208705202503</v>
      </c>
      <c r="AQ18" s="539">
        <v>79.761308898123005</v>
      </c>
      <c r="AR18" s="539">
        <v>86.661383096936007</v>
      </c>
      <c r="AS18" s="539">
        <v>33.290020224681598</v>
      </c>
      <c r="AT18" s="539">
        <v>27.4316278246534</v>
      </c>
      <c r="AU18" s="539">
        <v>67.250279836290204</v>
      </c>
      <c r="AV18" s="539">
        <v>13.3311209106294</v>
      </c>
      <c r="AW18" s="539">
        <v>13.457173625450601</v>
      </c>
      <c r="AX18" s="538">
        <v>55.84</v>
      </c>
      <c r="AY18" s="539">
        <v>64.45</v>
      </c>
      <c r="AZ18" s="539">
        <v>80</v>
      </c>
      <c r="BA18" s="539">
        <v>85</v>
      </c>
      <c r="BB18" s="539">
        <v>65</v>
      </c>
      <c r="BC18" s="539">
        <v>60</v>
      </c>
      <c r="BD18" s="539">
        <v>85</v>
      </c>
      <c r="BE18" s="539">
        <v>90.55</v>
      </c>
      <c r="BF18" s="539">
        <v>89.67</v>
      </c>
      <c r="BG18" s="539">
        <v>80</v>
      </c>
      <c r="BH18" s="539">
        <v>85</v>
      </c>
      <c r="BI18" s="544">
        <v>98.55</v>
      </c>
      <c r="BJ18" s="539">
        <v>105</v>
      </c>
      <c r="BK18" s="539">
        <v>88.24</v>
      </c>
      <c r="BL18" s="539">
        <v>100</v>
      </c>
      <c r="BM18" s="539">
        <v>98</v>
      </c>
      <c r="BN18" s="539">
        <v>109.58</v>
      </c>
      <c r="BO18" s="539">
        <v>95.7</v>
      </c>
      <c r="BP18" s="539">
        <v>110</v>
      </c>
      <c r="BQ18" s="539">
        <v>105</v>
      </c>
      <c r="BR18" s="539">
        <v>80</v>
      </c>
      <c r="BS18" s="539">
        <v>90</v>
      </c>
      <c r="BT18" s="429">
        <f t="shared" si="5"/>
        <v>0.125</v>
      </c>
      <c r="BV18" s="89"/>
      <c r="BW18" s="362"/>
      <c r="BX18" s="362"/>
      <c r="BY18" s="362"/>
      <c r="BZ18" s="362"/>
      <c r="CA18" s="362"/>
      <c r="CB18" s="362"/>
    </row>
    <row r="19" spans="1:80" s="511" customFormat="1">
      <c r="A19" s="518" t="s">
        <v>92</v>
      </c>
      <c r="B19" s="519">
        <v>3576.8</v>
      </c>
      <c r="C19" s="520">
        <v>4147.47</v>
      </c>
      <c r="D19" s="520">
        <v>3572.1880000000001</v>
      </c>
      <c r="E19" s="520">
        <v>3145.18</v>
      </c>
      <c r="F19" s="520">
        <v>3825.86</v>
      </c>
      <c r="G19" s="520">
        <v>2985.61</v>
      </c>
      <c r="H19" s="520">
        <v>2378.89</v>
      </c>
      <c r="I19" s="520">
        <v>733.77</v>
      </c>
      <c r="J19" s="520">
        <v>1679.3130000000001</v>
      </c>
      <c r="K19" s="520">
        <v>2816.6750000000002</v>
      </c>
      <c r="L19" s="520">
        <v>2855.5028571428602</v>
      </c>
      <c r="M19" s="523">
        <v>3119.5250000000001</v>
      </c>
      <c r="N19" s="519">
        <v>4357.3599599999998</v>
      </c>
      <c r="O19" s="520">
        <v>4764.6939063636401</v>
      </c>
      <c r="P19" s="520">
        <v>2799.3065999999999</v>
      </c>
      <c r="Q19" s="520">
        <v>15.073980000000001</v>
      </c>
      <c r="R19" s="520">
        <v>19.503509999999999</v>
      </c>
      <c r="S19" s="525">
        <v>838.47754999999995</v>
      </c>
      <c r="T19" s="525">
        <v>7392.0532000000003</v>
      </c>
      <c r="U19" s="525">
        <v>7452.7508133333304</v>
      </c>
      <c r="V19" s="525">
        <v>6590.5845399999998</v>
      </c>
      <c r="W19" s="525">
        <v>5875.4032128571398</v>
      </c>
      <c r="X19" s="525">
        <v>5230.7491664102599</v>
      </c>
      <c r="Y19" s="536">
        <v>3813.28078</v>
      </c>
      <c r="Z19" s="525">
        <v>2182.08</v>
      </c>
      <c r="AA19" s="525">
        <v>1951.64</v>
      </c>
      <c r="AB19" s="525">
        <v>2824.73</v>
      </c>
      <c r="AC19" s="525">
        <v>2787.47</v>
      </c>
      <c r="AD19" s="525">
        <v>2232.88</v>
      </c>
      <c r="AE19" s="525">
        <v>1649.06</v>
      </c>
      <c r="AF19" s="525">
        <v>1890</v>
      </c>
      <c r="AG19" s="525">
        <v>2629.08</v>
      </c>
      <c r="AH19" s="525">
        <v>2898.31</v>
      </c>
      <c r="AI19" s="525">
        <v>1413.3</v>
      </c>
      <c r="AJ19" s="525">
        <v>1914.8</v>
      </c>
      <c r="AK19" s="525">
        <v>2032.34</v>
      </c>
      <c r="AL19" s="540">
        <v>3069.3890000000001</v>
      </c>
      <c r="AM19" s="541">
        <v>3826.4540000000002</v>
      </c>
      <c r="AN19" s="541">
        <v>4365.3893333333299</v>
      </c>
      <c r="AO19" s="541">
        <v>3350.33</v>
      </c>
      <c r="AP19" s="541">
        <v>5740.36</v>
      </c>
      <c r="AQ19" s="541">
        <v>4138.3999999999996</v>
      </c>
      <c r="AR19" s="541">
        <v>3537.24</v>
      </c>
      <c r="AS19" s="541">
        <v>5269.8448387096796</v>
      </c>
      <c r="AT19" s="541">
        <v>3456.4599239292902</v>
      </c>
      <c r="AU19" s="541">
        <v>3195.5924306625602</v>
      </c>
      <c r="AV19" s="541">
        <v>4737.6857192982498</v>
      </c>
      <c r="AW19" s="541">
        <v>4953.3990487804904</v>
      </c>
      <c r="AX19" s="540">
        <v>2592.4899999999998</v>
      </c>
      <c r="AY19" s="541">
        <v>2047.74</v>
      </c>
      <c r="AZ19" s="541">
        <v>2105.75</v>
      </c>
      <c r="BA19" s="541">
        <v>3268.37</v>
      </c>
      <c r="BB19" s="541">
        <v>3495.73</v>
      </c>
      <c r="BC19" s="541">
        <v>2070.52</v>
      </c>
      <c r="BD19" s="541">
        <v>1757.52</v>
      </c>
      <c r="BE19" s="541">
        <v>1031.32</v>
      </c>
      <c r="BF19" s="541">
        <v>1099.81</v>
      </c>
      <c r="BG19" s="541">
        <v>1095.79</v>
      </c>
      <c r="BH19" s="541">
        <v>1410.68</v>
      </c>
      <c r="BI19" s="545">
        <v>759.09</v>
      </c>
      <c r="BJ19" s="541">
        <v>1097.6500000000001</v>
      </c>
      <c r="BK19" s="541">
        <v>1309.8699999999999</v>
      </c>
      <c r="BL19" s="546">
        <v>1532.79</v>
      </c>
      <c r="BM19" s="546">
        <v>1891.72</v>
      </c>
      <c r="BN19" s="546">
        <v>1530.72</v>
      </c>
      <c r="BO19" s="546">
        <v>1701.57</v>
      </c>
      <c r="BP19" s="546">
        <v>1378.26</v>
      </c>
      <c r="BQ19" s="546">
        <v>2116.1</v>
      </c>
      <c r="BR19" s="546">
        <v>1500.66</v>
      </c>
      <c r="BS19" s="546">
        <v>1517.28</v>
      </c>
      <c r="BT19" s="457">
        <f>+IFERROR(BS19/BG19-1,"-")</f>
        <v>0.38464486808603837</v>
      </c>
      <c r="BV19" s="89"/>
      <c r="BW19" s="362"/>
      <c r="BX19" s="362"/>
      <c r="BY19" s="362"/>
      <c r="BZ19" s="362"/>
      <c r="CA19" s="362"/>
      <c r="CB19" s="362"/>
    </row>
    <row r="20" spans="1:80" ht="15">
      <c r="A20" s="82" t="s">
        <v>59</v>
      </c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1"/>
      <c r="AV20" s="521"/>
      <c r="AW20" s="521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521"/>
      <c r="BI20" s="521"/>
      <c r="BJ20" s="521"/>
      <c r="BK20" s="521"/>
      <c r="BL20" s="521"/>
      <c r="BM20" s="521"/>
      <c r="BN20" s="521"/>
      <c r="BO20" s="521"/>
      <c r="BP20" s="521"/>
      <c r="BQ20" s="521"/>
      <c r="BR20" s="521"/>
      <c r="BS20" s="521"/>
      <c r="BV20"/>
    </row>
    <row r="21" spans="1:80" ht="15">
      <c r="A21" s="82" t="s">
        <v>60</v>
      </c>
      <c r="D21" s="521"/>
      <c r="E21" s="521"/>
      <c r="F21" s="521"/>
      <c r="G21" s="521"/>
      <c r="H21" s="521"/>
      <c r="I21" s="521"/>
      <c r="J21" s="521"/>
      <c r="K21" s="521"/>
      <c r="L21" s="521"/>
      <c r="M21" s="521"/>
      <c r="N21" s="521"/>
      <c r="O21" s="521"/>
      <c r="P21" s="521"/>
      <c r="Q21" s="521"/>
      <c r="R21" s="521"/>
      <c r="S21" s="521"/>
      <c r="T21" s="521"/>
      <c r="U21" s="521"/>
      <c r="V21" s="521"/>
      <c r="W21" s="521"/>
      <c r="X21" s="521"/>
      <c r="Y21" s="521"/>
      <c r="Z21" s="521"/>
      <c r="AA21" s="521"/>
      <c r="AB21" s="521"/>
      <c r="AC21" s="521"/>
      <c r="AD21" s="521"/>
      <c r="AE21" s="521"/>
      <c r="AF21" s="521"/>
      <c r="AG21" s="521"/>
      <c r="AH21" s="521"/>
      <c r="AI21" s="521"/>
      <c r="AJ21" s="521"/>
      <c r="AK21" s="521"/>
      <c r="AL21" s="521"/>
      <c r="AM21" s="521"/>
      <c r="AN21" s="521"/>
      <c r="AO21" s="521"/>
      <c r="AP21" s="521"/>
      <c r="AQ21" s="521"/>
      <c r="AR21" s="521"/>
      <c r="AS21" s="521"/>
      <c r="AT21" s="521"/>
      <c r="AU21" s="521"/>
      <c r="AV21" s="521"/>
      <c r="AW21" s="521"/>
      <c r="AX21" s="521"/>
      <c r="AY21" s="521"/>
      <c r="AZ21" s="521"/>
      <c r="BA21" s="521"/>
      <c r="BB21" s="521"/>
      <c r="BC21" s="521"/>
      <c r="BD21" s="521"/>
      <c r="BE21" s="521"/>
      <c r="BF21" s="521"/>
      <c r="BG21" s="521"/>
      <c r="BH21" s="521"/>
      <c r="BI21" s="521"/>
      <c r="BJ21" s="521"/>
      <c r="BK21" s="521"/>
      <c r="BL21" s="521"/>
      <c r="BM21" s="521"/>
      <c r="BN21" s="521"/>
      <c r="BO21" s="521"/>
      <c r="BP21" s="521"/>
      <c r="BQ21" s="521"/>
      <c r="BR21" s="521"/>
      <c r="BS21" s="521"/>
      <c r="BV21"/>
    </row>
    <row r="22" spans="1:80">
      <c r="A22" s="82" t="s">
        <v>61</v>
      </c>
      <c r="D22" s="521"/>
      <c r="E22" s="521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  <c r="AS22" s="521"/>
      <c r="AT22" s="521"/>
      <c r="AU22" s="521"/>
      <c r="AV22" s="521"/>
      <c r="AW22" s="521"/>
      <c r="AX22" s="521"/>
      <c r="AY22" s="521"/>
      <c r="AZ22" s="521"/>
      <c r="BA22" s="521"/>
      <c r="BB22" s="521"/>
      <c r="BC22" s="521"/>
      <c r="BD22" s="521"/>
      <c r="BE22" s="521"/>
      <c r="BF22" s="521"/>
      <c r="BG22" s="521"/>
      <c r="BH22" s="521"/>
      <c r="BI22" s="521"/>
      <c r="BJ22" s="521"/>
      <c r="BK22" s="521"/>
      <c r="BL22" s="521"/>
      <c r="BM22" s="521"/>
      <c r="BN22" s="521"/>
      <c r="BO22" s="521"/>
      <c r="BP22" s="521"/>
      <c r="BQ22" s="521"/>
      <c r="BR22" s="521"/>
      <c r="BS22" s="521"/>
    </row>
    <row r="23" spans="1:80" ht="15">
      <c r="D23" s="521"/>
      <c r="Y23" s="521"/>
      <c r="Z23" s="521"/>
      <c r="AL23" s="521"/>
      <c r="AM23" s="521"/>
      <c r="AN23" s="521"/>
      <c r="AO23" s="521"/>
      <c r="AP23" s="521"/>
      <c r="AQ23" s="521"/>
      <c r="AR23" s="521"/>
      <c r="AS23" s="521"/>
      <c r="AT23" s="521"/>
      <c r="AU23" s="521"/>
      <c r="AV23" s="521"/>
      <c r="AW23" s="521"/>
      <c r="BU23"/>
      <c r="BV23"/>
    </row>
    <row r="24" spans="1:80" ht="15">
      <c r="Y24" s="521"/>
      <c r="Z24" s="521"/>
      <c r="AL24" s="521"/>
      <c r="AM24" s="521"/>
      <c r="AN24" s="521"/>
      <c r="AO24" s="521"/>
      <c r="AP24" s="521"/>
      <c r="AQ24" s="521"/>
      <c r="AR24" s="521"/>
      <c r="AS24" s="521"/>
      <c r="AT24" s="521"/>
      <c r="AU24" s="521"/>
      <c r="AV24" s="521"/>
      <c r="AW24" s="521"/>
      <c r="BU24"/>
      <c r="BV24"/>
    </row>
    <row r="25" spans="1:80">
      <c r="Y25" s="521"/>
      <c r="Z25" s="521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</row>
    <row r="26" spans="1:80">
      <c r="Y26" s="521"/>
      <c r="Z26" s="521"/>
      <c r="AL26" s="521"/>
      <c r="AM26" s="521"/>
      <c r="AN26" s="521"/>
      <c r="AO26" s="521"/>
      <c r="AP26" s="521"/>
      <c r="AQ26" s="521"/>
      <c r="AR26" s="521"/>
      <c r="AS26" s="521"/>
      <c r="AT26" s="521"/>
      <c r="AU26" s="521"/>
      <c r="AV26" s="521"/>
      <c r="AW26" s="521"/>
    </row>
    <row r="27" spans="1:80">
      <c r="AL27" s="521"/>
      <c r="AM27" s="521"/>
      <c r="AN27" s="521"/>
      <c r="AO27" s="521"/>
      <c r="AP27" s="521"/>
      <c r="AQ27" s="521"/>
      <c r="AR27" s="521"/>
      <c r="AS27" s="521"/>
      <c r="AT27" s="521"/>
      <c r="AU27" s="521"/>
      <c r="AV27" s="521"/>
      <c r="AW27" s="521"/>
    </row>
    <row r="28" spans="1:80" ht="15">
      <c r="R28" s="53"/>
      <c r="S28" s="53"/>
      <c r="T28" s="53"/>
      <c r="AL28" s="521"/>
      <c r="AM28" s="521"/>
      <c r="AN28" s="521"/>
      <c r="AO28" s="521"/>
      <c r="AP28" s="521"/>
      <c r="AQ28" s="521"/>
      <c r="AR28" s="521"/>
      <c r="AS28" s="521"/>
      <c r="AT28" s="521"/>
      <c r="AU28" s="521"/>
      <c r="AV28" s="521"/>
      <c r="AW28" s="521"/>
    </row>
    <row r="29" spans="1:80" ht="15">
      <c r="R29" s="53"/>
      <c r="S29" s="53"/>
      <c r="T29" s="53"/>
      <c r="AL29" s="521"/>
      <c r="AM29" s="521"/>
      <c r="AN29" s="521"/>
      <c r="AO29" s="521"/>
      <c r="AP29" s="521"/>
      <c r="AQ29" s="521"/>
      <c r="AR29" s="521"/>
      <c r="AS29" s="521"/>
      <c r="AT29" s="521"/>
      <c r="AU29" s="521"/>
      <c r="AV29" s="521"/>
      <c r="AW29" s="521"/>
    </row>
    <row r="30" spans="1:80" ht="15">
      <c r="R30" s="53"/>
      <c r="S30" s="53"/>
      <c r="T30" s="53"/>
    </row>
    <row r="31" spans="1:80" ht="15">
      <c r="R31" s="53"/>
      <c r="S31" s="53"/>
      <c r="T31" s="53"/>
    </row>
    <row r="32" spans="1:80" ht="15">
      <c r="R32" s="53"/>
      <c r="S32" s="53"/>
      <c r="T32" s="53"/>
    </row>
    <row r="33" spans="18:20" ht="15">
      <c r="R33" s="53"/>
      <c r="S33" s="53"/>
      <c r="T33" s="53"/>
    </row>
    <row r="34" spans="18:20" ht="15">
      <c r="R34" s="53"/>
      <c r="S34" s="53"/>
      <c r="T34" s="53"/>
    </row>
    <row r="35" spans="18:20" ht="15">
      <c r="R35" s="53"/>
      <c r="S35" s="53"/>
      <c r="T35" s="53"/>
    </row>
    <row r="36" spans="18:20" ht="15">
      <c r="R36" s="53"/>
      <c r="S36" s="53"/>
      <c r="T36" s="53"/>
    </row>
    <row r="37" spans="18:20" ht="15">
      <c r="R37" s="53"/>
      <c r="S37" s="53"/>
      <c r="T37" s="53"/>
    </row>
    <row r="38" spans="18:20" ht="15">
      <c r="R38" s="53"/>
      <c r="S38" s="53"/>
      <c r="T38" s="53"/>
    </row>
  </sheetData>
  <sortState ref="BQ26:BS34">
    <sortCondition descending="1" ref="BS27"/>
  </sortState>
  <mergeCells count="7">
    <mergeCell ref="BJ6:BT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BZ54"/>
  <sheetViews>
    <sheetView showGridLines="0" zoomScale="91" zoomScaleNormal="91" workbookViewId="0">
      <pane xSplit="1" ySplit="7" topLeftCell="BI8" activePane="bottomRight" state="frozen"/>
      <selection pane="topRight"/>
      <selection pane="bottomLeft"/>
      <selection pane="bottomRight" activeCell="CA20" sqref="CA20"/>
    </sheetView>
  </sheetViews>
  <sheetFormatPr baseColWidth="10" defaultColWidth="11.42578125" defaultRowHeight="15"/>
  <cols>
    <col min="1" max="1" width="18.42578125" style="53" customWidth="1"/>
    <col min="2" max="2" width="10" style="53" customWidth="1"/>
    <col min="3" max="3" width="10.28515625" style="53" customWidth="1"/>
    <col min="4" max="6" width="10" style="53" customWidth="1"/>
    <col min="7" max="11" width="10.28515625" style="53" customWidth="1"/>
    <col min="12" max="24" width="11.42578125" style="53" customWidth="1"/>
    <col min="25" max="25" width="14" style="53" customWidth="1"/>
    <col min="26" max="71" width="11.42578125" style="53" customWidth="1"/>
    <col min="72" max="72" width="12.42578125" style="53" customWidth="1"/>
    <col min="73" max="73" width="14" customWidth="1"/>
  </cols>
  <sheetData>
    <row r="1" spans="1:74">
      <c r="A1" s="87" t="s">
        <v>30</v>
      </c>
    </row>
    <row r="2" spans="1:74">
      <c r="A2" s="87"/>
    </row>
    <row r="3" spans="1:74">
      <c r="A3" s="88" t="s">
        <v>93</v>
      </c>
    </row>
    <row r="4" spans="1:74">
      <c r="A4" s="56" t="s">
        <v>94</v>
      </c>
    </row>
    <row r="5" spans="1:74">
      <c r="A5" s="167" t="s">
        <v>64</v>
      </c>
    </row>
    <row r="6" spans="1:74">
      <c r="A6" s="686" t="s">
        <v>65</v>
      </c>
      <c r="B6" s="697">
        <v>2019</v>
      </c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7">
        <v>2020</v>
      </c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9"/>
      <c r="Z6" s="687">
        <v>2021</v>
      </c>
      <c r="AA6" s="688"/>
      <c r="AB6" s="688"/>
      <c r="AC6" s="688"/>
      <c r="AD6" s="688"/>
      <c r="AE6" s="688"/>
      <c r="AF6" s="688"/>
      <c r="AG6" s="688"/>
      <c r="AH6" s="688"/>
      <c r="AI6" s="688"/>
      <c r="AJ6" s="688"/>
      <c r="AK6" s="688"/>
      <c r="AL6" s="687">
        <v>2022</v>
      </c>
      <c r="AM6" s="688"/>
      <c r="AN6" s="688"/>
      <c r="AO6" s="688"/>
      <c r="AP6" s="688"/>
      <c r="AQ6" s="688"/>
      <c r="AR6" s="688"/>
      <c r="AS6" s="688"/>
      <c r="AT6" s="688"/>
      <c r="AU6" s="688"/>
      <c r="AV6" s="688"/>
      <c r="AW6" s="688"/>
      <c r="AX6" s="682">
        <v>2023</v>
      </c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9"/>
      <c r="BJ6" s="683">
        <v>2024</v>
      </c>
      <c r="BK6" s="683"/>
      <c r="BL6" s="683"/>
      <c r="BM6" s="683"/>
      <c r="BN6" s="683"/>
      <c r="BO6" s="683"/>
      <c r="BP6" s="683"/>
      <c r="BQ6" s="683"/>
      <c r="BR6" s="683"/>
      <c r="BS6" s="683"/>
      <c r="BT6" s="684"/>
    </row>
    <row r="7" spans="1:74" ht="32.450000000000003" customHeight="1">
      <c r="A7" s="696"/>
      <c r="B7" s="474" t="s">
        <v>35</v>
      </c>
      <c r="C7" s="474" t="s">
        <v>36</v>
      </c>
      <c r="D7" s="92" t="s">
        <v>37</v>
      </c>
      <c r="E7" s="474" t="s">
        <v>38</v>
      </c>
      <c r="F7" s="230" t="s">
        <v>39</v>
      </c>
      <c r="G7" s="92" t="s">
        <v>40</v>
      </c>
      <c r="H7" s="92" t="s">
        <v>41</v>
      </c>
      <c r="I7" s="92" t="s">
        <v>42</v>
      </c>
      <c r="J7" s="92" t="s">
        <v>43</v>
      </c>
      <c r="K7" s="92" t="s">
        <v>44</v>
      </c>
      <c r="L7" s="92" t="s">
        <v>45</v>
      </c>
      <c r="M7" s="93" t="s">
        <v>46</v>
      </c>
      <c r="N7" s="474" t="s">
        <v>35</v>
      </c>
      <c r="O7" s="474" t="s">
        <v>36</v>
      </c>
      <c r="P7" s="92" t="s">
        <v>37</v>
      </c>
      <c r="Q7" s="474" t="s">
        <v>38</v>
      </c>
      <c r="R7" s="230" t="s">
        <v>39</v>
      </c>
      <c r="S7" s="92" t="s">
        <v>40</v>
      </c>
      <c r="T7" s="92" t="s">
        <v>41</v>
      </c>
      <c r="U7" s="92" t="s">
        <v>42</v>
      </c>
      <c r="V7" s="92" t="s">
        <v>43</v>
      </c>
      <c r="W7" s="92" t="s">
        <v>44</v>
      </c>
      <c r="X7" s="92" t="s">
        <v>45</v>
      </c>
      <c r="Y7" s="490" t="s">
        <v>46</v>
      </c>
      <c r="Z7" s="116" t="s">
        <v>35</v>
      </c>
      <c r="AA7" s="115" t="s">
        <v>36</v>
      </c>
      <c r="AB7" s="115" t="s">
        <v>37</v>
      </c>
      <c r="AC7" s="447" t="s">
        <v>38</v>
      </c>
      <c r="AD7" s="447" t="s">
        <v>39</v>
      </c>
      <c r="AE7" s="447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tr">
        <f>+'Cdr 4'!BE7</f>
        <v>Ago</v>
      </c>
      <c r="BF7" s="45" t="str">
        <f>+'Cdr 4'!BF7</f>
        <v>Sept</v>
      </c>
      <c r="BG7" s="45" t="str">
        <f>+'Cdr 4'!BG7</f>
        <v>Oct</v>
      </c>
      <c r="BH7" s="45" t="str">
        <f>+'Cdr 4'!BH7</f>
        <v>Nov</v>
      </c>
      <c r="BI7" s="384" t="str">
        <f>+'Cdr 4'!BI7</f>
        <v>Dic</v>
      </c>
      <c r="BJ7" s="45" t="str">
        <f>+'Cdr 4'!BJ7</f>
        <v>Ene</v>
      </c>
      <c r="BK7" s="45" t="str">
        <f>+'Cdr 4'!BK7</f>
        <v>Feb</v>
      </c>
      <c r="BL7" s="45" t="s">
        <v>37</v>
      </c>
      <c r="BM7" s="45" t="s">
        <v>38</v>
      </c>
      <c r="BN7" s="45" t="str">
        <f>+'Cdr 4'!BN7</f>
        <v>May</v>
      </c>
      <c r="BO7" s="45" t="str">
        <f>+'Cdr 4'!BO7</f>
        <v>Jun</v>
      </c>
      <c r="BP7" s="45" t="str">
        <f>+'Cdr 4'!BP7</f>
        <v>Jul</v>
      </c>
      <c r="BQ7" s="45" t="str">
        <f>+'Cdr 4'!BQ7</f>
        <v>Ago</v>
      </c>
      <c r="BR7" s="45" t="str">
        <f>+'Cdr 4'!BR7</f>
        <v>Set</v>
      </c>
      <c r="BS7" s="622" t="str">
        <f>+'Cdr 4'!BS7</f>
        <v>Oct</v>
      </c>
      <c r="BT7" s="45" t="str">
        <f>'Cdr 1 '!BT7</f>
        <v>Var. % 
Oct 24/23</v>
      </c>
      <c r="BU7" s="634"/>
    </row>
    <row r="8" spans="1:74">
      <c r="A8" s="475" t="s">
        <v>48</v>
      </c>
      <c r="B8" s="476">
        <f t="shared" ref="B8:AG8" si="0">SUM(B9:B29)</f>
        <v>31895</v>
      </c>
      <c r="C8" s="477">
        <f t="shared" si="0"/>
        <v>32399</v>
      </c>
      <c r="D8" s="477">
        <f t="shared" si="0"/>
        <v>34518</v>
      </c>
      <c r="E8" s="477">
        <f t="shared" si="0"/>
        <v>33105</v>
      </c>
      <c r="F8" s="477">
        <f t="shared" si="0"/>
        <v>35219</v>
      </c>
      <c r="G8" s="477">
        <f t="shared" si="0"/>
        <v>33465</v>
      </c>
      <c r="H8" s="477">
        <f t="shared" si="0"/>
        <v>33064</v>
      </c>
      <c r="I8" s="477">
        <f t="shared" si="0"/>
        <v>35490</v>
      </c>
      <c r="J8" s="477">
        <f t="shared" si="0"/>
        <v>27297</v>
      </c>
      <c r="K8" s="477">
        <f t="shared" si="0"/>
        <v>33655</v>
      </c>
      <c r="L8" s="477">
        <f t="shared" si="0"/>
        <v>32461</v>
      </c>
      <c r="M8" s="477">
        <f t="shared" si="0"/>
        <v>35426</v>
      </c>
      <c r="N8" s="476">
        <f t="shared" si="0"/>
        <v>44733.9623858005</v>
      </c>
      <c r="O8" s="477">
        <f t="shared" si="0"/>
        <v>49962.567018678303</v>
      </c>
      <c r="P8" s="477">
        <f t="shared" si="0"/>
        <v>41889.472399575003</v>
      </c>
      <c r="Q8" s="477">
        <f t="shared" si="0"/>
        <v>18380.816217647902</v>
      </c>
      <c r="R8" s="477">
        <f t="shared" si="0"/>
        <v>24542.948562397502</v>
      </c>
      <c r="S8" s="477">
        <f t="shared" si="0"/>
        <v>29269.112615235099</v>
      </c>
      <c r="T8" s="477">
        <f t="shared" si="0"/>
        <v>32151.061531018098</v>
      </c>
      <c r="U8" s="477">
        <f t="shared" si="0"/>
        <v>37339.341696948002</v>
      </c>
      <c r="V8" s="477">
        <f t="shared" si="0"/>
        <v>37916.9207326869</v>
      </c>
      <c r="W8" s="477">
        <f t="shared" si="0"/>
        <v>44017.752738784802</v>
      </c>
      <c r="X8" s="477">
        <f t="shared" si="0"/>
        <v>41446.939798956999</v>
      </c>
      <c r="Y8" s="491">
        <f t="shared" si="0"/>
        <v>40194.387346415802</v>
      </c>
      <c r="Z8" s="492">
        <f t="shared" si="0"/>
        <v>38499.910000000003</v>
      </c>
      <c r="AA8" s="492">
        <f t="shared" si="0"/>
        <v>37142.49</v>
      </c>
      <c r="AB8" s="492">
        <f t="shared" si="0"/>
        <v>35849.279999999999</v>
      </c>
      <c r="AC8" s="492">
        <f t="shared" si="0"/>
        <v>30825.344000000001</v>
      </c>
      <c r="AD8" s="492">
        <f t="shared" si="0"/>
        <v>30298.69</v>
      </c>
      <c r="AE8" s="492">
        <f t="shared" si="0"/>
        <v>27110.82</v>
      </c>
      <c r="AF8" s="492">
        <f t="shared" si="0"/>
        <v>28348.18</v>
      </c>
      <c r="AG8" s="492">
        <f t="shared" si="0"/>
        <v>27051.67</v>
      </c>
      <c r="AH8" s="492">
        <f t="shared" ref="AH8:BM8" si="1">SUM(AH9:AH29)</f>
        <v>27831.18</v>
      </c>
      <c r="AI8" s="492">
        <f t="shared" si="1"/>
        <v>32124.720000000001</v>
      </c>
      <c r="AJ8" s="492">
        <f t="shared" si="1"/>
        <v>32406.400000000001</v>
      </c>
      <c r="AK8" s="492">
        <f t="shared" si="1"/>
        <v>33973.370000000003</v>
      </c>
      <c r="AL8" s="501">
        <f t="shared" si="1"/>
        <v>36254.078625770097</v>
      </c>
      <c r="AM8" s="492">
        <f t="shared" si="1"/>
        <v>36218.955661502303</v>
      </c>
      <c r="AN8" s="492">
        <f t="shared" si="1"/>
        <v>34656.014506142499</v>
      </c>
      <c r="AO8" s="492">
        <f t="shared" si="1"/>
        <v>35920.479847403803</v>
      </c>
      <c r="AP8" s="492">
        <f t="shared" si="1"/>
        <v>34045.513698454502</v>
      </c>
      <c r="AQ8" s="492">
        <f t="shared" si="1"/>
        <v>31296.064488301101</v>
      </c>
      <c r="AR8" s="492">
        <f t="shared" si="1"/>
        <v>26698.601306232998</v>
      </c>
      <c r="AS8" s="492">
        <f t="shared" si="1"/>
        <v>28238.412835273699</v>
      </c>
      <c r="AT8" s="492">
        <f t="shared" si="1"/>
        <v>23864.445101175301</v>
      </c>
      <c r="AU8" s="492">
        <f t="shared" si="1"/>
        <v>33837.496097364601</v>
      </c>
      <c r="AV8" s="492">
        <f t="shared" si="1"/>
        <v>33786.4083747064</v>
      </c>
      <c r="AW8" s="492">
        <f t="shared" si="1"/>
        <v>36012.133260880597</v>
      </c>
      <c r="AX8" s="501">
        <f t="shared" si="1"/>
        <v>34505.1</v>
      </c>
      <c r="AY8" s="492">
        <f t="shared" si="1"/>
        <v>35251.449999999997</v>
      </c>
      <c r="AZ8" s="492">
        <f t="shared" si="1"/>
        <v>42272.82</v>
      </c>
      <c r="BA8" s="492">
        <f t="shared" si="1"/>
        <v>37547.760000000002</v>
      </c>
      <c r="BB8" s="492">
        <f t="shared" si="1"/>
        <v>29362.27</v>
      </c>
      <c r="BC8" s="492">
        <f t="shared" si="1"/>
        <v>25564.97</v>
      </c>
      <c r="BD8" s="492">
        <f t="shared" si="1"/>
        <v>33370.120000000003</v>
      </c>
      <c r="BE8" s="492">
        <f t="shared" si="1"/>
        <v>33880.04</v>
      </c>
      <c r="BF8" s="492">
        <f t="shared" si="1"/>
        <v>32509.51</v>
      </c>
      <c r="BG8" s="492">
        <f t="shared" si="1"/>
        <v>30276.99</v>
      </c>
      <c r="BH8" s="492">
        <f t="shared" si="1"/>
        <v>31076.32</v>
      </c>
      <c r="BI8" s="506">
        <f t="shared" si="1"/>
        <v>36682.42</v>
      </c>
      <c r="BJ8" s="501">
        <f t="shared" si="1"/>
        <v>39168.620000000003</v>
      </c>
      <c r="BK8" s="492">
        <f t="shared" si="1"/>
        <v>33019.995999999999</v>
      </c>
      <c r="BL8" s="492">
        <f t="shared" si="1"/>
        <v>36976.83</v>
      </c>
      <c r="BM8" s="492">
        <f t="shared" si="1"/>
        <v>35775.58</v>
      </c>
      <c r="BN8" s="501">
        <f t="shared" ref="BN8:BO8" si="2">SUM(BN9:BN29)</f>
        <v>37607.32</v>
      </c>
      <c r="BO8" s="501">
        <f t="shared" si="2"/>
        <v>33318.699999999997</v>
      </c>
      <c r="BP8" s="501">
        <f t="shared" ref="BP8:BR8" si="3">SUM(BP9:BP29)</f>
        <v>37516.51</v>
      </c>
      <c r="BQ8" s="501">
        <f t="shared" si="3"/>
        <v>36049.660000000003</v>
      </c>
      <c r="BR8" s="501">
        <f t="shared" si="3"/>
        <v>28449.557000000001</v>
      </c>
      <c r="BS8" s="501">
        <f t="shared" ref="BS8" si="4">SUM(BS9:BS29)</f>
        <v>29626.960000000003</v>
      </c>
      <c r="BT8" s="164">
        <f>+IFERROR(BS8/BG8-1,"-")</f>
        <v>-2.1469439333302254E-2</v>
      </c>
      <c r="BU8" s="109"/>
      <c r="BV8" s="485"/>
    </row>
    <row r="9" spans="1:74">
      <c r="A9" s="478" t="s">
        <v>57</v>
      </c>
      <c r="B9" s="479">
        <v>11.852</v>
      </c>
      <c r="C9" s="480">
        <v>9.6460000000000008</v>
      </c>
      <c r="D9" s="480">
        <v>11.976000000000001</v>
      </c>
      <c r="E9" s="480">
        <v>15.566000000000001</v>
      </c>
      <c r="F9" s="480">
        <v>14.554</v>
      </c>
      <c r="G9" s="480">
        <v>18.134</v>
      </c>
      <c r="H9" s="480">
        <v>24.89</v>
      </c>
      <c r="I9" s="480">
        <v>29.763999999999999</v>
      </c>
      <c r="J9" s="480">
        <v>35.741999999999997</v>
      </c>
      <c r="K9" s="480">
        <v>33.078000000000003</v>
      </c>
      <c r="L9" s="480">
        <v>33.235999999999997</v>
      </c>
      <c r="M9" s="480">
        <v>26.457999999999998</v>
      </c>
      <c r="N9" s="479">
        <v>6.12</v>
      </c>
      <c r="O9" s="480">
        <v>1.27</v>
      </c>
      <c r="P9" s="480">
        <v>0.78</v>
      </c>
      <c r="Q9" s="480">
        <v>1.93</v>
      </c>
      <c r="R9" s="480">
        <v>5.45</v>
      </c>
      <c r="S9" s="480">
        <v>2.35</v>
      </c>
      <c r="T9" s="480">
        <v>2.11</v>
      </c>
      <c r="U9" s="480">
        <v>4.7</v>
      </c>
      <c r="V9" s="480">
        <v>9.92</v>
      </c>
      <c r="W9" s="480">
        <v>8</v>
      </c>
      <c r="X9" s="480">
        <v>11.78</v>
      </c>
      <c r="Y9" s="493">
        <v>11.65</v>
      </c>
      <c r="Z9" s="480">
        <v>7</v>
      </c>
      <c r="AA9" s="485">
        <v>5.52</v>
      </c>
      <c r="AB9" s="485">
        <v>4.95</v>
      </c>
      <c r="AC9" s="485">
        <v>3.25</v>
      </c>
      <c r="AD9" s="485">
        <v>2.6</v>
      </c>
      <c r="AE9" s="485">
        <v>1.93</v>
      </c>
      <c r="AF9" s="485">
        <v>3</v>
      </c>
      <c r="AG9" s="485">
        <v>10.87</v>
      </c>
      <c r="AH9" s="485">
        <v>12.42</v>
      </c>
      <c r="AI9" s="485">
        <v>6.2</v>
      </c>
      <c r="AJ9" s="485">
        <v>9.1999999999999993</v>
      </c>
      <c r="AK9" s="485">
        <v>11.17</v>
      </c>
      <c r="AL9" s="502">
        <v>10.4</v>
      </c>
      <c r="AM9" s="485">
        <v>7.13</v>
      </c>
      <c r="AN9" s="485">
        <v>11.01</v>
      </c>
      <c r="AO9" s="485">
        <v>2.67</v>
      </c>
      <c r="AP9" s="485">
        <v>18.559999999999999</v>
      </c>
      <c r="AQ9" s="485">
        <v>3.93</v>
      </c>
      <c r="AR9" s="485">
        <v>3.25</v>
      </c>
      <c r="AS9" s="485">
        <v>4.43</v>
      </c>
      <c r="AT9" s="485">
        <v>8.4</v>
      </c>
      <c r="AU9" s="485">
        <v>10.7</v>
      </c>
      <c r="AV9" s="485">
        <v>10.130000000000001</v>
      </c>
      <c r="AW9" s="485">
        <v>10.84</v>
      </c>
      <c r="AX9" s="502">
        <v>6.48</v>
      </c>
      <c r="AY9" s="485">
        <v>2.08</v>
      </c>
      <c r="AZ9" s="485">
        <v>3.42</v>
      </c>
      <c r="BA9" s="485">
        <v>3.25</v>
      </c>
      <c r="BB9" s="485">
        <v>16.05</v>
      </c>
      <c r="BC9" s="485">
        <v>1.23</v>
      </c>
      <c r="BD9" s="485">
        <v>0.18</v>
      </c>
      <c r="BE9" s="485">
        <v>2.86</v>
      </c>
      <c r="BF9" s="485">
        <v>1.93</v>
      </c>
      <c r="BG9" s="485">
        <v>1.63</v>
      </c>
      <c r="BH9" s="485">
        <v>1.73</v>
      </c>
      <c r="BI9" s="507">
        <v>1.6</v>
      </c>
      <c r="BJ9" s="502">
        <v>0.38</v>
      </c>
      <c r="BK9" s="485">
        <v>0.83</v>
      </c>
      <c r="BL9" s="485">
        <v>1.1399999999999999</v>
      </c>
      <c r="BM9" s="485">
        <v>1.5</v>
      </c>
      <c r="BN9" s="485">
        <v>1.49</v>
      </c>
      <c r="BO9" s="485">
        <v>2.5299999999999998</v>
      </c>
      <c r="BP9" s="485">
        <v>3.3</v>
      </c>
      <c r="BQ9" s="485">
        <v>1.5</v>
      </c>
      <c r="BR9" s="485">
        <v>3.55</v>
      </c>
      <c r="BS9" s="485">
        <v>23.85</v>
      </c>
      <c r="BT9" s="429">
        <f>+IFERROR(BS9/BG9-1,"-")</f>
        <v>13.6319018404908</v>
      </c>
      <c r="BU9" s="109"/>
      <c r="BV9" s="485"/>
    </row>
    <row r="10" spans="1:74">
      <c r="A10" s="478" t="s">
        <v>69</v>
      </c>
      <c r="B10" s="481">
        <v>5248.77</v>
      </c>
      <c r="C10" s="480">
        <v>5052.5200000000004</v>
      </c>
      <c r="D10" s="480">
        <v>8231.4</v>
      </c>
      <c r="E10" s="480">
        <v>10566.13</v>
      </c>
      <c r="F10" s="480">
        <v>9037.6</v>
      </c>
      <c r="G10" s="480">
        <v>6224.38</v>
      </c>
      <c r="H10" s="480">
        <v>1735.56</v>
      </c>
      <c r="I10" s="480">
        <v>2010.31</v>
      </c>
      <c r="J10" s="480">
        <v>1564.8</v>
      </c>
      <c r="K10" s="480">
        <v>6073.56</v>
      </c>
      <c r="L10" s="480">
        <v>10526.75</v>
      </c>
      <c r="M10" s="480">
        <v>10556.41</v>
      </c>
      <c r="N10" s="481">
        <v>10417.799999999999</v>
      </c>
      <c r="O10" s="480">
        <v>10593.67</v>
      </c>
      <c r="P10" s="480">
        <v>13833.62</v>
      </c>
      <c r="Q10" s="480">
        <v>5904.05</v>
      </c>
      <c r="R10" s="480">
        <v>6647.73</v>
      </c>
      <c r="S10" s="480">
        <v>5055.8900000000003</v>
      </c>
      <c r="T10" s="480">
        <v>4553.5919999999996</v>
      </c>
      <c r="U10" s="480">
        <v>3774.34</v>
      </c>
      <c r="V10" s="480">
        <v>5957.65</v>
      </c>
      <c r="W10" s="480">
        <v>12344.43</v>
      </c>
      <c r="X10" s="480">
        <v>7837.107</v>
      </c>
      <c r="Y10" s="493">
        <v>9882.3119999999999</v>
      </c>
      <c r="Z10" s="494">
        <v>8680.9599999999991</v>
      </c>
      <c r="AA10" s="485">
        <v>8961.99</v>
      </c>
      <c r="AB10" s="485">
        <v>9501.59</v>
      </c>
      <c r="AC10" s="485">
        <v>8049.71</v>
      </c>
      <c r="AD10" s="494">
        <v>6128.09</v>
      </c>
      <c r="AE10" s="494">
        <v>2406.61</v>
      </c>
      <c r="AF10" s="494">
        <v>2025.56</v>
      </c>
      <c r="AG10" s="494">
        <v>1586.45</v>
      </c>
      <c r="AH10" s="494">
        <v>1381.11</v>
      </c>
      <c r="AI10" s="494">
        <v>5280.09</v>
      </c>
      <c r="AJ10" s="494">
        <v>4419.18</v>
      </c>
      <c r="AK10" s="494">
        <v>2022.79</v>
      </c>
      <c r="AL10" s="502">
        <v>3951.45</v>
      </c>
      <c r="AM10" s="494">
        <v>5110.9399999999996</v>
      </c>
      <c r="AN10" s="494">
        <v>4142.3500000000004</v>
      </c>
      <c r="AO10" s="494">
        <v>6675.9934999999996</v>
      </c>
      <c r="AP10" s="494">
        <v>3899.19</v>
      </c>
      <c r="AQ10" s="485">
        <v>3542.62</v>
      </c>
      <c r="AR10" s="494">
        <v>4482.49</v>
      </c>
      <c r="AS10" s="494">
        <v>2877.62</v>
      </c>
      <c r="AT10" s="494">
        <v>2376.75</v>
      </c>
      <c r="AU10" s="494">
        <v>12857.48846</v>
      </c>
      <c r="AV10" s="494">
        <v>1631.44</v>
      </c>
      <c r="AW10" s="494">
        <v>1365.72</v>
      </c>
      <c r="AX10" s="502">
        <v>4726.21</v>
      </c>
      <c r="AY10" s="494">
        <v>5963.9</v>
      </c>
      <c r="AZ10" s="494">
        <v>8087.49</v>
      </c>
      <c r="BA10" s="494">
        <v>9409.65</v>
      </c>
      <c r="BB10" s="494">
        <v>5845.53</v>
      </c>
      <c r="BC10" s="494">
        <v>3975.17</v>
      </c>
      <c r="BD10" s="494">
        <v>5337.2</v>
      </c>
      <c r="BE10" s="494">
        <v>5393.99</v>
      </c>
      <c r="BF10" s="494">
        <v>5609.06</v>
      </c>
      <c r="BG10" s="494">
        <v>6758</v>
      </c>
      <c r="BH10" s="494">
        <v>4897.58</v>
      </c>
      <c r="BI10" s="508">
        <v>6862.69</v>
      </c>
      <c r="BJ10" s="502">
        <v>10855</v>
      </c>
      <c r="BK10" s="494">
        <v>7488.4</v>
      </c>
      <c r="BL10" s="494">
        <v>12085.76</v>
      </c>
      <c r="BM10" s="494">
        <v>8118.13</v>
      </c>
      <c r="BN10" s="485">
        <v>8337.69</v>
      </c>
      <c r="BO10" s="485">
        <v>5960.64</v>
      </c>
      <c r="BP10" s="485">
        <v>444.82</v>
      </c>
      <c r="BQ10" s="485">
        <v>4549.9799999999996</v>
      </c>
      <c r="BR10" s="485">
        <v>7153.0709999999999</v>
      </c>
      <c r="BS10" s="485">
        <v>7250.6469999999999</v>
      </c>
      <c r="BT10" s="429">
        <f>+IFERROR(BS10/BG10-1,"-")</f>
        <v>7.2898342704942332E-2</v>
      </c>
      <c r="BU10" s="109"/>
      <c r="BV10" s="485"/>
    </row>
    <row r="11" spans="1:74">
      <c r="A11" s="478" t="s">
        <v>70</v>
      </c>
      <c r="B11" s="481">
        <v>1555.1859999999999</v>
      </c>
      <c r="C11" s="480">
        <v>3240.7184600000001</v>
      </c>
      <c r="D11" s="480">
        <v>2198.5439999999999</v>
      </c>
      <c r="E11" s="480">
        <v>473.11399999999998</v>
      </c>
      <c r="F11" s="480">
        <v>320.81700000000001</v>
      </c>
      <c r="G11" s="480">
        <v>886.06619999999998</v>
      </c>
      <c r="H11" s="480">
        <v>1296.106</v>
      </c>
      <c r="I11" s="480">
        <v>1250.069</v>
      </c>
      <c r="J11" s="480">
        <v>725.93600000000004</v>
      </c>
      <c r="K11" s="480">
        <v>847.1404</v>
      </c>
      <c r="L11" s="480">
        <v>601.08500000000004</v>
      </c>
      <c r="M11" s="480">
        <v>1017.0080400000001</v>
      </c>
      <c r="N11" s="481">
        <v>1889.732</v>
      </c>
      <c r="O11" s="480">
        <v>3631.48</v>
      </c>
      <c r="P11" s="480">
        <v>2150.2600000000002</v>
      </c>
      <c r="Q11" s="480">
        <v>601.55999999999995</v>
      </c>
      <c r="R11" s="480">
        <v>635.29200000000003</v>
      </c>
      <c r="S11" s="480">
        <v>800.76900000000001</v>
      </c>
      <c r="T11" s="480">
        <v>1494.7359710000001</v>
      </c>
      <c r="U11" s="480">
        <v>1682.2629999999999</v>
      </c>
      <c r="V11" s="480">
        <v>3102.56</v>
      </c>
      <c r="W11" s="480">
        <v>4917.43</v>
      </c>
      <c r="X11" s="480">
        <v>3752.261</v>
      </c>
      <c r="Y11" s="493">
        <v>3565.33</v>
      </c>
      <c r="Z11" s="494">
        <v>3074.33</v>
      </c>
      <c r="AA11" s="485">
        <v>4323.46</v>
      </c>
      <c r="AB11" s="485">
        <v>323.32</v>
      </c>
      <c r="AC11" s="485">
        <v>2816.46</v>
      </c>
      <c r="AD11" s="494">
        <v>2265.15</v>
      </c>
      <c r="AE11" s="494">
        <v>1201.5999999999999</v>
      </c>
      <c r="AF11" s="494">
        <v>2157.08</v>
      </c>
      <c r="AG11" s="494">
        <v>1135.53</v>
      </c>
      <c r="AH11" s="494">
        <v>3624.93</v>
      </c>
      <c r="AI11" s="494">
        <v>2007.71</v>
      </c>
      <c r="AJ11" s="494">
        <v>4268.34</v>
      </c>
      <c r="AK11" s="494">
        <v>5379.66</v>
      </c>
      <c r="AL11" s="502">
        <v>3909.84</v>
      </c>
      <c r="AM11" s="494">
        <v>3778.91</v>
      </c>
      <c r="AN11" s="494">
        <v>4482.8599999999997</v>
      </c>
      <c r="AO11" s="494">
        <v>3705.01</v>
      </c>
      <c r="AP11" s="494">
        <v>4296.01</v>
      </c>
      <c r="AQ11" s="485">
        <v>3129.67</v>
      </c>
      <c r="AR11" s="494">
        <v>2357.1</v>
      </c>
      <c r="AS11" s="494">
        <v>4692.5200000000004</v>
      </c>
      <c r="AT11" s="494">
        <v>2570.3200000000002</v>
      </c>
      <c r="AU11" s="494">
        <v>1129.25</v>
      </c>
      <c r="AV11" s="494">
        <v>2784.25</v>
      </c>
      <c r="AW11" s="494">
        <v>3577.681</v>
      </c>
      <c r="AX11" s="502">
        <v>3157.46</v>
      </c>
      <c r="AY11" s="494">
        <v>3964.75</v>
      </c>
      <c r="AZ11" s="494">
        <v>4618.1400000000003</v>
      </c>
      <c r="BA11" s="494">
        <v>3857.02</v>
      </c>
      <c r="BB11" s="494">
        <v>1268.8900000000001</v>
      </c>
      <c r="BC11" s="494">
        <v>2089.58</v>
      </c>
      <c r="BD11" s="494">
        <v>3075.24</v>
      </c>
      <c r="BE11" s="494">
        <v>1455.13</v>
      </c>
      <c r="BF11" s="494">
        <v>733.04</v>
      </c>
      <c r="BG11" s="494">
        <v>558.87</v>
      </c>
      <c r="BH11" s="494">
        <v>835.82</v>
      </c>
      <c r="BI11" s="508">
        <v>1938.25</v>
      </c>
      <c r="BJ11" s="502">
        <v>4365.8500000000004</v>
      </c>
      <c r="BK11" s="494">
        <v>1280.45</v>
      </c>
      <c r="BL11" s="494">
        <v>1179.1400000000001</v>
      </c>
      <c r="BM11" s="494">
        <v>1116.3699999999999</v>
      </c>
      <c r="BN11" s="485">
        <v>3854.19</v>
      </c>
      <c r="BO11" s="485">
        <v>3132.59</v>
      </c>
      <c r="BP11" s="485">
        <v>2050.71</v>
      </c>
      <c r="BQ11" s="485">
        <v>1939.15</v>
      </c>
      <c r="BR11" s="485">
        <v>1448.3040000000001</v>
      </c>
      <c r="BS11" s="485">
        <v>672.53399999999999</v>
      </c>
      <c r="BT11" s="429">
        <f t="shared" ref="BT11:BT28" si="5">+IFERROR(BS11/BG11-1,"-")</f>
        <v>0.20338182403779048</v>
      </c>
      <c r="BU11" s="109"/>
      <c r="BV11" s="485"/>
    </row>
    <row r="12" spans="1:74">
      <c r="A12" s="478" t="s">
        <v>95</v>
      </c>
      <c r="B12" s="481">
        <v>377.87</v>
      </c>
      <c r="C12" s="480">
        <v>263.64</v>
      </c>
      <c r="D12" s="480">
        <v>219.95</v>
      </c>
      <c r="E12" s="480">
        <v>78.19</v>
      </c>
      <c r="F12" s="480">
        <v>150.25</v>
      </c>
      <c r="G12" s="480">
        <v>166.35</v>
      </c>
      <c r="H12" s="480">
        <v>201.42</v>
      </c>
      <c r="I12" s="480">
        <v>269.51</v>
      </c>
      <c r="J12" s="480">
        <v>339.09</v>
      </c>
      <c r="K12" s="480">
        <v>269.20999999999998</v>
      </c>
      <c r="L12" s="480">
        <v>364.34</v>
      </c>
      <c r="M12" s="480">
        <v>407.89</v>
      </c>
      <c r="N12" s="481">
        <v>377.67</v>
      </c>
      <c r="O12" s="480">
        <v>263.64</v>
      </c>
      <c r="P12" s="480">
        <v>219.95</v>
      </c>
      <c r="Q12" s="480">
        <v>114.577</v>
      </c>
      <c r="R12" s="480">
        <v>150.25</v>
      </c>
      <c r="S12" s="480">
        <v>166.35</v>
      </c>
      <c r="T12" s="480">
        <v>241.18549999999999</v>
      </c>
      <c r="U12" s="480">
        <v>269.51</v>
      </c>
      <c r="V12" s="480">
        <v>339.09</v>
      </c>
      <c r="W12" s="480">
        <v>269.20999999999998</v>
      </c>
      <c r="X12" s="480">
        <v>364.34</v>
      </c>
      <c r="Y12" s="493">
        <v>407.89</v>
      </c>
      <c r="Z12" s="494">
        <v>361.33</v>
      </c>
      <c r="AA12" s="485">
        <v>314.8</v>
      </c>
      <c r="AB12" s="485">
        <v>331.92</v>
      </c>
      <c r="AC12" s="485">
        <v>216.06</v>
      </c>
      <c r="AD12" s="494">
        <v>160.21</v>
      </c>
      <c r="AE12" s="494">
        <v>130.82</v>
      </c>
      <c r="AF12" s="494">
        <v>471</v>
      </c>
      <c r="AG12" s="494">
        <v>284.08</v>
      </c>
      <c r="AH12" s="494">
        <v>407.96</v>
      </c>
      <c r="AI12" s="494">
        <v>341.1</v>
      </c>
      <c r="AJ12" s="494">
        <v>427.96</v>
      </c>
      <c r="AK12" s="494">
        <v>517.20000000000005</v>
      </c>
      <c r="AL12" s="502">
        <v>362.358</v>
      </c>
      <c r="AM12" s="494">
        <v>2.2004999999999999</v>
      </c>
      <c r="AN12" s="494">
        <v>161.76769999999999</v>
      </c>
      <c r="AO12" s="494">
        <v>216.96870000000001</v>
      </c>
      <c r="AP12" s="494">
        <v>203.63884999999999</v>
      </c>
      <c r="AQ12" s="485">
        <v>327.86419999999998</v>
      </c>
      <c r="AR12" s="494">
        <v>285.77730000000003</v>
      </c>
      <c r="AS12" s="494">
        <v>391.89600000000002</v>
      </c>
      <c r="AT12" s="494">
        <v>432.4957</v>
      </c>
      <c r="AU12" s="494">
        <v>547.45079999999996</v>
      </c>
      <c r="AV12" s="494">
        <v>633.51289999999995</v>
      </c>
      <c r="AW12" s="494">
        <v>197.6979</v>
      </c>
      <c r="AX12" s="502">
        <v>248.02</v>
      </c>
      <c r="AY12" s="494">
        <v>363.76</v>
      </c>
      <c r="AZ12" s="494">
        <v>326.85000000000002</v>
      </c>
      <c r="BA12" s="494">
        <v>95.94</v>
      </c>
      <c r="BB12" s="494">
        <v>150.4</v>
      </c>
      <c r="BC12" s="494">
        <v>99.06</v>
      </c>
      <c r="BD12" s="494">
        <v>248.44</v>
      </c>
      <c r="BE12" s="494">
        <v>139.94</v>
      </c>
      <c r="BF12" s="494">
        <v>210.01</v>
      </c>
      <c r="BG12" s="494">
        <v>245.69</v>
      </c>
      <c r="BH12" s="494">
        <v>166.63</v>
      </c>
      <c r="BI12" s="508">
        <v>279.2</v>
      </c>
      <c r="BJ12" s="502">
        <v>305.76</v>
      </c>
      <c r="BK12" s="494">
        <v>192.45</v>
      </c>
      <c r="BL12" s="494">
        <v>178.19</v>
      </c>
      <c r="BM12" s="494">
        <v>143.68</v>
      </c>
      <c r="BN12" s="485">
        <v>145.22</v>
      </c>
      <c r="BO12" s="485">
        <v>170.44</v>
      </c>
      <c r="BP12" s="485">
        <v>145.32</v>
      </c>
      <c r="BQ12" s="485">
        <v>115.36</v>
      </c>
      <c r="BR12" s="485">
        <v>150.00700000000001</v>
      </c>
      <c r="BS12" s="485">
        <v>216.04300000000001</v>
      </c>
      <c r="BT12" s="429">
        <f t="shared" si="5"/>
        <v>-0.12066832186902188</v>
      </c>
      <c r="BU12" s="109"/>
      <c r="BV12" s="485"/>
    </row>
    <row r="13" spans="1:74">
      <c r="A13" s="478" t="s">
        <v>79</v>
      </c>
      <c r="B13" s="481">
        <v>74.5</v>
      </c>
      <c r="C13" s="480">
        <v>389.8313</v>
      </c>
      <c r="D13" s="480">
        <v>270.88</v>
      </c>
      <c r="E13" s="480">
        <v>124.58</v>
      </c>
      <c r="F13" s="480">
        <v>2393.4684999999999</v>
      </c>
      <c r="G13" s="480">
        <v>989.755</v>
      </c>
      <c r="H13" s="480">
        <v>456.5</v>
      </c>
      <c r="I13" s="480">
        <v>318.77999999999997</v>
      </c>
      <c r="J13" s="480">
        <v>216.95</v>
      </c>
      <c r="K13" s="480">
        <v>124.128</v>
      </c>
      <c r="L13" s="480">
        <v>219.85</v>
      </c>
      <c r="M13" s="480">
        <v>96.07</v>
      </c>
      <c r="N13" s="481">
        <v>109.64</v>
      </c>
      <c r="O13" s="480">
        <v>204.72300000000001</v>
      </c>
      <c r="P13" s="480">
        <v>105.5245</v>
      </c>
      <c r="Q13" s="480">
        <v>19.364000000000001</v>
      </c>
      <c r="R13" s="480">
        <v>151.56299999999999</v>
      </c>
      <c r="S13" s="480">
        <v>169.22450000000001</v>
      </c>
      <c r="T13" s="480">
        <v>139.21600000000001</v>
      </c>
      <c r="U13" s="480">
        <v>73.099999999999994</v>
      </c>
      <c r="V13" s="480">
        <v>42.65</v>
      </c>
      <c r="W13" s="480">
        <v>8.5</v>
      </c>
      <c r="X13" s="480">
        <v>0.70499999999999996</v>
      </c>
      <c r="Y13" s="493">
        <v>10.625999999999999</v>
      </c>
      <c r="Z13" s="494">
        <v>1.1499999999999999</v>
      </c>
      <c r="AA13" s="485">
        <v>14.7</v>
      </c>
      <c r="AB13" s="485">
        <v>19.72</v>
      </c>
      <c r="AC13" s="485">
        <v>32.409999999999997</v>
      </c>
      <c r="AD13" s="485">
        <v>21.32</v>
      </c>
      <c r="AE13" s="485">
        <v>39.44</v>
      </c>
      <c r="AF13" s="485">
        <v>26.73</v>
      </c>
      <c r="AG13" s="485">
        <v>4.8499999999999996</v>
      </c>
      <c r="AH13" s="485">
        <v>4.42</v>
      </c>
      <c r="AI13" s="485">
        <v>3.27</v>
      </c>
      <c r="AJ13" s="485">
        <v>8.02</v>
      </c>
      <c r="AK13" s="485">
        <v>5.4</v>
      </c>
      <c r="AL13" s="502">
        <v>31.09</v>
      </c>
      <c r="AM13" s="485">
        <v>30.28</v>
      </c>
      <c r="AN13" s="485">
        <v>5.99</v>
      </c>
      <c r="AO13" s="485">
        <v>18.16</v>
      </c>
      <c r="AP13" s="485">
        <v>18.2</v>
      </c>
      <c r="AQ13" s="485">
        <v>11.3188</v>
      </c>
      <c r="AR13" s="485">
        <v>10.5</v>
      </c>
      <c r="AS13" s="485">
        <v>9.5299999999999994</v>
      </c>
      <c r="AT13" s="485">
        <v>5.23</v>
      </c>
      <c r="AU13" s="485">
        <v>2.99</v>
      </c>
      <c r="AV13" s="485">
        <v>1.38</v>
      </c>
      <c r="AW13" s="485">
        <v>5.99</v>
      </c>
      <c r="AX13" s="502">
        <v>5.34</v>
      </c>
      <c r="AY13" s="485">
        <v>5.53</v>
      </c>
      <c r="AZ13" s="485">
        <v>5.23</v>
      </c>
      <c r="BA13" s="485">
        <v>4.01</v>
      </c>
      <c r="BB13" s="485">
        <v>3.28</v>
      </c>
      <c r="BC13" s="485">
        <v>3.71</v>
      </c>
      <c r="BD13" s="485">
        <v>4.29</v>
      </c>
      <c r="BE13" s="485">
        <v>5.0199999999999996</v>
      </c>
      <c r="BF13" s="485">
        <v>17.87</v>
      </c>
      <c r="BG13" s="485">
        <v>19.46</v>
      </c>
      <c r="BH13" s="485">
        <v>35.49</v>
      </c>
      <c r="BI13" s="507">
        <v>51.5</v>
      </c>
      <c r="BJ13" s="502">
        <v>1.67</v>
      </c>
      <c r="BK13" s="485">
        <v>10.38</v>
      </c>
      <c r="BL13" s="485">
        <v>7.28</v>
      </c>
      <c r="BM13" s="485">
        <v>3.71</v>
      </c>
      <c r="BN13" s="485">
        <v>16.66</v>
      </c>
      <c r="BO13" s="485">
        <v>59.23</v>
      </c>
      <c r="BP13" s="485">
        <v>45.72</v>
      </c>
      <c r="BQ13" s="485">
        <v>83.53</v>
      </c>
      <c r="BR13" s="485">
        <v>115.92700000000001</v>
      </c>
      <c r="BS13" s="485">
        <v>261.65600000000001</v>
      </c>
      <c r="BT13" s="429">
        <f t="shared" si="5"/>
        <v>12.445837615621787</v>
      </c>
      <c r="BU13" s="109"/>
      <c r="BV13" s="485"/>
    </row>
    <row r="14" spans="1:74">
      <c r="A14" s="478" t="s">
        <v>96</v>
      </c>
      <c r="B14" s="481">
        <v>327.798</v>
      </c>
      <c r="C14" s="480">
        <v>914.18200000000002</v>
      </c>
      <c r="D14" s="480">
        <v>589.87</v>
      </c>
      <c r="E14" s="480">
        <v>777.90300000000002</v>
      </c>
      <c r="F14" s="480">
        <v>260.44099999999997</v>
      </c>
      <c r="G14" s="480">
        <v>132.321</v>
      </c>
      <c r="H14" s="480">
        <v>136.75</v>
      </c>
      <c r="I14" s="480">
        <v>156.48099999999999</v>
      </c>
      <c r="J14" s="480">
        <v>229.57839999999999</v>
      </c>
      <c r="K14" s="480">
        <v>192.61799999999999</v>
      </c>
      <c r="L14" s="480">
        <v>63.45</v>
      </c>
      <c r="M14" s="480">
        <v>2375.3530000000001</v>
      </c>
      <c r="N14" s="481">
        <v>246.4545</v>
      </c>
      <c r="O14" s="480">
        <v>201.49950000000001</v>
      </c>
      <c r="P14" s="480">
        <v>242.03700000000001</v>
      </c>
      <c r="Q14" s="480">
        <v>210.626</v>
      </c>
      <c r="R14" s="480">
        <v>209.459</v>
      </c>
      <c r="S14" s="480">
        <v>398.1705</v>
      </c>
      <c r="T14" s="480">
        <v>434.3535</v>
      </c>
      <c r="U14" s="480">
        <v>358.93</v>
      </c>
      <c r="V14" s="480">
        <v>135.31700000000001</v>
      </c>
      <c r="W14" s="480">
        <v>140.80500000000001</v>
      </c>
      <c r="X14" s="480">
        <v>183.12950000000001</v>
      </c>
      <c r="Y14" s="493">
        <v>450.548</v>
      </c>
      <c r="Z14" s="494">
        <v>234.98</v>
      </c>
      <c r="AA14" s="485">
        <v>156.44</v>
      </c>
      <c r="AB14" s="485">
        <v>205.18</v>
      </c>
      <c r="AC14" s="485">
        <v>210.93</v>
      </c>
      <c r="AD14" s="494">
        <v>218.6</v>
      </c>
      <c r="AE14" s="494">
        <v>128.38999999999999</v>
      </c>
      <c r="AF14" s="494">
        <v>142.59</v>
      </c>
      <c r="AG14" s="494">
        <v>111.61</v>
      </c>
      <c r="AH14" s="494">
        <v>138.9</v>
      </c>
      <c r="AI14" s="494">
        <v>136.01</v>
      </c>
      <c r="AJ14" s="494">
        <v>148.76</v>
      </c>
      <c r="AK14" s="494">
        <v>135.31</v>
      </c>
      <c r="AL14" s="502">
        <v>80.090999999999994</v>
      </c>
      <c r="AM14" s="494">
        <v>78.272000000000006</v>
      </c>
      <c r="AN14" s="494">
        <v>42.527999999999999</v>
      </c>
      <c r="AO14" s="494">
        <v>54.378999999999998</v>
      </c>
      <c r="AP14" s="494">
        <v>66.315101051970004</v>
      </c>
      <c r="AQ14" s="485">
        <v>51.945999999999998</v>
      </c>
      <c r="AR14" s="494">
        <v>61.218924570699997</v>
      </c>
      <c r="AS14" s="494">
        <v>49.934163995699997</v>
      </c>
      <c r="AT14" s="494">
        <v>90.165000000000006</v>
      </c>
      <c r="AU14" s="494">
        <v>82.713999999999999</v>
      </c>
      <c r="AV14" s="494">
        <v>59.949921057399997</v>
      </c>
      <c r="AW14" s="494">
        <v>118.002</v>
      </c>
      <c r="AX14" s="502">
        <v>59.78</v>
      </c>
      <c r="AY14" s="494">
        <v>36.799999999999997</v>
      </c>
      <c r="AZ14" s="494">
        <v>22.05</v>
      </c>
      <c r="BA14" s="494">
        <v>36.47</v>
      </c>
      <c r="BB14" s="494">
        <v>34.549999999999997</v>
      </c>
      <c r="BC14" s="494">
        <v>64.66</v>
      </c>
      <c r="BD14" s="494">
        <v>29.48</v>
      </c>
      <c r="BE14" s="494">
        <v>98.88</v>
      </c>
      <c r="BF14" s="494">
        <v>88.48</v>
      </c>
      <c r="BG14" s="494">
        <v>110.56</v>
      </c>
      <c r="BH14" s="494">
        <v>125.26</v>
      </c>
      <c r="BI14" s="508">
        <v>96.67</v>
      </c>
      <c r="BJ14" s="502">
        <v>101.31</v>
      </c>
      <c r="BK14" s="494">
        <v>72.650000000000006</v>
      </c>
      <c r="BL14" s="494">
        <v>132.88999999999999</v>
      </c>
      <c r="BM14" s="494">
        <v>94.95</v>
      </c>
      <c r="BN14" s="485">
        <v>104.34</v>
      </c>
      <c r="BO14" s="485">
        <v>94.48</v>
      </c>
      <c r="BP14" s="485">
        <v>107.51</v>
      </c>
      <c r="BQ14" s="485">
        <v>105.04</v>
      </c>
      <c r="BR14" s="485">
        <v>139.6</v>
      </c>
      <c r="BS14" s="485">
        <v>99.838999999999999</v>
      </c>
      <c r="BT14" s="429">
        <f t="shared" si="5"/>
        <v>-9.6969971056440007E-2</v>
      </c>
      <c r="BU14" s="109"/>
      <c r="BV14" s="485"/>
    </row>
    <row r="15" spans="1:74">
      <c r="A15" s="478" t="s">
        <v>97</v>
      </c>
      <c r="B15" s="481">
        <v>212.99600000000001</v>
      </c>
      <c r="C15" s="480">
        <v>115.143</v>
      </c>
      <c r="D15" s="480">
        <v>164.96600000000001</v>
      </c>
      <c r="E15" s="480">
        <v>262.065</v>
      </c>
      <c r="F15" s="480">
        <v>137.82</v>
      </c>
      <c r="G15" s="480">
        <v>96.388999999999996</v>
      </c>
      <c r="H15" s="480">
        <v>93.111999999999995</v>
      </c>
      <c r="I15" s="480">
        <v>140.529</v>
      </c>
      <c r="J15" s="480">
        <v>117.547</v>
      </c>
      <c r="K15" s="480">
        <v>115.087</v>
      </c>
      <c r="L15" s="480">
        <v>116.24299999999999</v>
      </c>
      <c r="M15" s="480">
        <v>129.94999999999999</v>
      </c>
      <c r="N15" s="481">
        <v>120.9371</v>
      </c>
      <c r="O15" s="480">
        <v>123.75615999999999</v>
      </c>
      <c r="P15" s="480">
        <v>52.073320000000002</v>
      </c>
      <c r="Q15" s="480">
        <v>17.544440000000002</v>
      </c>
      <c r="R15" s="480">
        <v>15.603199999999999</v>
      </c>
      <c r="S15" s="480">
        <v>71.042000000000002</v>
      </c>
      <c r="T15" s="480">
        <v>147.30000000000001</v>
      </c>
      <c r="U15" s="480">
        <v>193.83539999999999</v>
      </c>
      <c r="V15" s="480">
        <v>104.11698800000001</v>
      </c>
      <c r="W15" s="480">
        <v>136.932188</v>
      </c>
      <c r="X15" s="480">
        <v>95.920240000000007</v>
      </c>
      <c r="Y15" s="493">
        <v>144.283388</v>
      </c>
      <c r="Z15" s="494">
        <v>132.03</v>
      </c>
      <c r="AA15" s="485">
        <v>67.5</v>
      </c>
      <c r="AB15" s="485">
        <v>81.25</v>
      </c>
      <c r="AC15" s="485">
        <v>23.43</v>
      </c>
      <c r="AD15" s="495">
        <v>50.15</v>
      </c>
      <c r="AE15" s="485">
        <v>29.92</v>
      </c>
      <c r="AF15" s="485">
        <v>54.47</v>
      </c>
      <c r="AG15" s="485">
        <v>52.97</v>
      </c>
      <c r="AH15" s="485">
        <v>21.44</v>
      </c>
      <c r="AI15" s="485">
        <v>34.18</v>
      </c>
      <c r="AJ15" s="485">
        <v>27.65</v>
      </c>
      <c r="AK15" s="485">
        <v>36.21</v>
      </c>
      <c r="AL15" s="502">
        <v>82.668000000000006</v>
      </c>
      <c r="AM15" s="485">
        <v>86.412999999999997</v>
      </c>
      <c r="AN15" s="485">
        <v>105.288</v>
      </c>
      <c r="AO15" s="485">
        <v>231.923</v>
      </c>
      <c r="AP15" s="485">
        <v>95.552000000000007</v>
      </c>
      <c r="AQ15" s="485">
        <v>85.433000000000007</v>
      </c>
      <c r="AR15" s="485">
        <v>111.875</v>
      </c>
      <c r="AS15" s="485">
        <v>94.066999999999993</v>
      </c>
      <c r="AT15" s="485">
        <v>106.83499999999999</v>
      </c>
      <c r="AU15" s="485">
        <v>64.034999999999997</v>
      </c>
      <c r="AV15" s="485">
        <v>98.498999999999995</v>
      </c>
      <c r="AW15" s="485">
        <v>77.206000000000003</v>
      </c>
      <c r="AX15" s="502">
        <v>23.13</v>
      </c>
      <c r="AY15" s="485">
        <v>47.16</v>
      </c>
      <c r="AZ15" s="485">
        <v>86.52</v>
      </c>
      <c r="BA15" s="485">
        <v>83.83</v>
      </c>
      <c r="BB15" s="485">
        <v>39.630000000000003</v>
      </c>
      <c r="BC15" s="485">
        <v>57.69</v>
      </c>
      <c r="BD15" s="485">
        <v>53.52</v>
      </c>
      <c r="BE15" s="485">
        <v>52.96</v>
      </c>
      <c r="BF15" s="485">
        <v>52.87</v>
      </c>
      <c r="BG15" s="485">
        <v>79.680000000000007</v>
      </c>
      <c r="BH15" s="485">
        <v>26.6</v>
      </c>
      <c r="BI15" s="507">
        <v>63.89</v>
      </c>
      <c r="BJ15" s="502">
        <v>78.349999999999994</v>
      </c>
      <c r="BK15" s="485">
        <v>85.42</v>
      </c>
      <c r="BL15" s="485">
        <v>92.38</v>
      </c>
      <c r="BM15" s="485">
        <v>72.13</v>
      </c>
      <c r="BN15" s="485">
        <v>100.63</v>
      </c>
      <c r="BO15" s="485">
        <v>80.25</v>
      </c>
      <c r="BP15" s="485">
        <v>76.790000000000006</v>
      </c>
      <c r="BQ15" s="485">
        <v>53.84</v>
      </c>
      <c r="BR15" s="485">
        <v>23.975000000000001</v>
      </c>
      <c r="BS15" s="485">
        <v>33.299999999999997</v>
      </c>
      <c r="BT15" s="429">
        <f t="shared" si="5"/>
        <v>-0.58207831325301207</v>
      </c>
      <c r="BU15" s="109"/>
      <c r="BV15" s="485"/>
    </row>
    <row r="16" spans="1:74">
      <c r="A16" s="478" t="s">
        <v>98</v>
      </c>
      <c r="B16" s="481">
        <v>113.84</v>
      </c>
      <c r="C16" s="480">
        <v>40.924999999999997</v>
      </c>
      <c r="D16" s="480">
        <v>67.365804800593693</v>
      </c>
      <c r="E16" s="480">
        <v>130.77500000000001</v>
      </c>
      <c r="F16" s="480">
        <v>81.8032533768977</v>
      </c>
      <c r="G16" s="480">
        <v>226.9</v>
      </c>
      <c r="H16" s="480">
        <v>58.851127074424397</v>
      </c>
      <c r="I16" s="480">
        <v>134.58000000000001</v>
      </c>
      <c r="J16" s="480">
        <v>81.7207766036923</v>
      </c>
      <c r="K16" s="480">
        <v>162.714</v>
      </c>
      <c r="L16" s="480">
        <v>58.346031501045097</v>
      </c>
      <c r="M16" s="480">
        <v>68.7</v>
      </c>
      <c r="N16" s="481">
        <v>70.11</v>
      </c>
      <c r="O16" s="480">
        <v>96.67</v>
      </c>
      <c r="P16" s="480">
        <v>65.37</v>
      </c>
      <c r="Q16" s="480">
        <v>4.01</v>
      </c>
      <c r="R16" s="480">
        <v>9.64</v>
      </c>
      <c r="S16" s="480">
        <v>73.67</v>
      </c>
      <c r="T16" s="480">
        <v>60.776666666666699</v>
      </c>
      <c r="U16" s="480">
        <v>42.37</v>
      </c>
      <c r="V16" s="480">
        <v>47.91</v>
      </c>
      <c r="W16" s="480">
        <v>67</v>
      </c>
      <c r="X16" s="480">
        <v>48.02</v>
      </c>
      <c r="Y16" s="493">
        <v>31.15</v>
      </c>
      <c r="Z16" s="496">
        <v>70.5</v>
      </c>
      <c r="AA16" s="497">
        <v>43.37</v>
      </c>
      <c r="AB16" s="497">
        <v>29.06</v>
      </c>
      <c r="AC16" s="485">
        <v>26.38</v>
      </c>
      <c r="AD16" s="497">
        <v>21.19</v>
      </c>
      <c r="AE16" s="485">
        <v>24.62</v>
      </c>
      <c r="AF16" s="485">
        <v>35.450000000000003</v>
      </c>
      <c r="AG16" s="485">
        <v>42.04</v>
      </c>
      <c r="AH16" s="485">
        <v>27.5</v>
      </c>
      <c r="AI16" s="485">
        <v>21.17</v>
      </c>
      <c r="AJ16" s="485">
        <v>17.78</v>
      </c>
      <c r="AK16" s="485">
        <v>16.100000000000001</v>
      </c>
      <c r="AL16" s="502">
        <v>22.7</v>
      </c>
      <c r="AM16" s="485">
        <v>52.75</v>
      </c>
      <c r="AN16" s="485">
        <v>25.911999999999999</v>
      </c>
      <c r="AO16" s="485">
        <v>38.200000000000003</v>
      </c>
      <c r="AP16" s="485">
        <v>29.027999999999999</v>
      </c>
      <c r="AQ16" s="485">
        <v>30.683</v>
      </c>
      <c r="AR16" s="485">
        <v>26.670999999999999</v>
      </c>
      <c r="AS16" s="485">
        <v>20.396999999999998</v>
      </c>
      <c r="AT16" s="485">
        <v>42.02</v>
      </c>
      <c r="AU16" s="485">
        <v>30.619</v>
      </c>
      <c r="AV16" s="485">
        <v>21.105</v>
      </c>
      <c r="AW16" s="485">
        <v>36.181857863865801</v>
      </c>
      <c r="AX16" s="502">
        <v>18.600000000000001</v>
      </c>
      <c r="AY16" s="485">
        <v>17.399999999999999</v>
      </c>
      <c r="AZ16" s="485">
        <v>71.069999999999993</v>
      </c>
      <c r="BA16" s="485">
        <v>23.39</v>
      </c>
      <c r="BB16" s="485">
        <v>28.05</v>
      </c>
      <c r="BC16" s="485">
        <v>30.56</v>
      </c>
      <c r="BD16" s="485">
        <v>28.87</v>
      </c>
      <c r="BE16" s="485">
        <v>36.549999999999997</v>
      </c>
      <c r="BF16" s="485">
        <v>37.549999999999997</v>
      </c>
      <c r="BG16" s="485">
        <v>37.79</v>
      </c>
      <c r="BH16" s="485">
        <v>23.09</v>
      </c>
      <c r="BI16" s="507">
        <v>119.25</v>
      </c>
      <c r="BJ16" s="502">
        <v>34.840000000000003</v>
      </c>
      <c r="BK16" s="485">
        <v>85.42</v>
      </c>
      <c r="BL16" s="485">
        <v>88.84</v>
      </c>
      <c r="BM16" s="485">
        <v>84.98</v>
      </c>
      <c r="BN16" s="485">
        <v>58.08</v>
      </c>
      <c r="BO16" s="485">
        <v>18.73</v>
      </c>
      <c r="BP16" s="485">
        <v>119.16</v>
      </c>
      <c r="BQ16" s="485">
        <v>74.650000000000006</v>
      </c>
      <c r="BR16" s="485">
        <v>90.438999999999993</v>
      </c>
      <c r="BS16" s="485">
        <v>100.581</v>
      </c>
      <c r="BT16" s="429">
        <f t="shared" si="5"/>
        <v>1.6615771368086798</v>
      </c>
      <c r="BU16" s="109"/>
      <c r="BV16" s="485"/>
    </row>
    <row r="17" spans="1:78">
      <c r="A17" s="478" t="s">
        <v>71</v>
      </c>
      <c r="B17" s="481">
        <v>2952.36</v>
      </c>
      <c r="C17" s="480">
        <v>4632.5</v>
      </c>
      <c r="D17" s="480">
        <v>2680.03</v>
      </c>
      <c r="E17" s="480">
        <v>220.36600000000001</v>
      </c>
      <c r="F17" s="480">
        <v>1082.0346</v>
      </c>
      <c r="G17" s="480">
        <v>3884.13</v>
      </c>
      <c r="H17" s="480">
        <v>6871.22</v>
      </c>
      <c r="I17" s="480">
        <v>7657.64</v>
      </c>
      <c r="J17" s="480">
        <v>3476.29</v>
      </c>
      <c r="K17" s="480">
        <v>5073.6899999999996</v>
      </c>
      <c r="L17" s="480">
        <v>1707.06</v>
      </c>
      <c r="M17" s="480">
        <v>561.38</v>
      </c>
      <c r="N17" s="481">
        <v>4664.6000000000004</v>
      </c>
      <c r="O17" s="480">
        <v>10904.39</v>
      </c>
      <c r="P17" s="480">
        <v>4065.74</v>
      </c>
      <c r="Q17" s="480">
        <v>417.33</v>
      </c>
      <c r="R17" s="480">
        <v>1846.0360000000001</v>
      </c>
      <c r="S17" s="480">
        <v>2783.68</v>
      </c>
      <c r="T17" s="480">
        <v>3698.52</v>
      </c>
      <c r="U17" s="480">
        <v>5604.0940000000001</v>
      </c>
      <c r="V17" s="480">
        <v>5894.43</v>
      </c>
      <c r="W17" s="480">
        <v>4334.4110000000001</v>
      </c>
      <c r="X17" s="480">
        <v>5473.5360000000001</v>
      </c>
      <c r="Y17" s="493">
        <v>2965</v>
      </c>
      <c r="Z17" s="496">
        <v>3951.71</v>
      </c>
      <c r="AA17" s="485">
        <v>6582.37</v>
      </c>
      <c r="AB17" s="485">
        <v>3323.6</v>
      </c>
      <c r="AC17" s="485">
        <v>3068.0039999999999</v>
      </c>
      <c r="AD17" s="494">
        <v>3906.27</v>
      </c>
      <c r="AE17" s="494">
        <v>4576.3999999999996</v>
      </c>
      <c r="AF17" s="494">
        <v>3263.97</v>
      </c>
      <c r="AG17" s="494">
        <v>0</v>
      </c>
      <c r="AH17" s="494">
        <v>5843.56</v>
      </c>
      <c r="AI17" s="494">
        <v>1424.74</v>
      </c>
      <c r="AJ17" s="494">
        <v>2739.01</v>
      </c>
      <c r="AK17" s="494">
        <v>5939.39</v>
      </c>
      <c r="AL17" s="502">
        <v>8478.9030000000002</v>
      </c>
      <c r="AM17" s="494">
        <v>5831.5929999999998</v>
      </c>
      <c r="AN17" s="494">
        <v>6308.3274499999998</v>
      </c>
      <c r="AO17" s="494">
        <v>5404.8320000000003</v>
      </c>
      <c r="AP17" s="494">
        <v>5801.5360000000001</v>
      </c>
      <c r="AQ17" s="485">
        <v>6603.6970000000001</v>
      </c>
      <c r="AR17" s="494">
        <v>1395.175</v>
      </c>
      <c r="AS17" s="494">
        <v>1140.347</v>
      </c>
      <c r="AT17" s="494">
        <v>985.95699999999999</v>
      </c>
      <c r="AU17" s="494">
        <v>746.30100000000004</v>
      </c>
      <c r="AV17" s="494">
        <v>10232.629999999999</v>
      </c>
      <c r="AW17" s="494">
        <v>8008.0069999999996</v>
      </c>
      <c r="AX17" s="502">
        <v>7757.61</v>
      </c>
      <c r="AY17" s="494">
        <v>7219.18</v>
      </c>
      <c r="AZ17" s="494">
        <v>8084.84</v>
      </c>
      <c r="BA17" s="494">
        <v>7317.83</v>
      </c>
      <c r="BB17" s="494">
        <v>2081.6999999999998</v>
      </c>
      <c r="BC17" s="494">
        <v>1587.62</v>
      </c>
      <c r="BD17" s="494">
        <v>5550.24</v>
      </c>
      <c r="BE17" s="494">
        <v>5697.26</v>
      </c>
      <c r="BF17" s="494">
        <v>6275.58</v>
      </c>
      <c r="BG17" s="494">
        <v>1091.83</v>
      </c>
      <c r="BH17" s="494">
        <v>4362.57</v>
      </c>
      <c r="BI17" s="508">
        <v>6933.86</v>
      </c>
      <c r="BJ17" s="502">
        <v>2331.13</v>
      </c>
      <c r="BK17" s="494">
        <v>951.51</v>
      </c>
      <c r="BL17" s="494">
        <v>559.63</v>
      </c>
      <c r="BM17" s="494">
        <v>9896.73</v>
      </c>
      <c r="BN17" s="485">
        <v>7656.08</v>
      </c>
      <c r="BO17" s="485">
        <v>5409.31</v>
      </c>
      <c r="BP17" s="485">
        <v>9927.0400000000009</v>
      </c>
      <c r="BQ17" s="485">
        <v>9749.7900000000009</v>
      </c>
      <c r="BR17" s="485">
        <v>4347.5240000000003</v>
      </c>
      <c r="BS17" s="485">
        <v>1711.867</v>
      </c>
      <c r="BT17" s="429">
        <f t="shared" si="5"/>
        <v>0.56788785799987185</v>
      </c>
      <c r="BU17" s="109"/>
      <c r="BV17" s="485"/>
    </row>
    <row r="18" spans="1:78">
      <c r="A18" s="478" t="s">
        <v>81</v>
      </c>
      <c r="B18" s="481">
        <v>656.20935266239997</v>
      </c>
      <c r="C18" s="480">
        <v>559.03462325160001</v>
      </c>
      <c r="D18" s="480">
        <v>704.41661075139996</v>
      </c>
      <c r="E18" s="480">
        <v>815.58539880000001</v>
      </c>
      <c r="F18" s="480">
        <v>722.59866</v>
      </c>
      <c r="G18" s="480">
        <v>606.08158820512801</v>
      </c>
      <c r="H18" s="480">
        <v>823.43303299352999</v>
      </c>
      <c r="I18" s="480">
        <v>684.12891000000002</v>
      </c>
      <c r="J18" s="480">
        <v>660.87280941176505</v>
      </c>
      <c r="K18" s="480">
        <v>732.32197375565602</v>
      </c>
      <c r="L18" s="480">
        <v>613.40576176470597</v>
      </c>
      <c r="M18" s="480">
        <v>383.89607764705897</v>
      </c>
      <c r="N18" s="481">
        <v>620.49</v>
      </c>
      <c r="O18" s="480">
        <v>639.9</v>
      </c>
      <c r="P18" s="480">
        <v>304.2</v>
      </c>
      <c r="Q18" s="480">
        <v>63.45</v>
      </c>
      <c r="R18" s="480">
        <v>97.3</v>
      </c>
      <c r="S18" s="480">
        <v>156.93</v>
      </c>
      <c r="T18" s="480">
        <v>216.21125000000001</v>
      </c>
      <c r="U18" s="480">
        <v>241.91</v>
      </c>
      <c r="V18" s="480">
        <v>264.69</v>
      </c>
      <c r="W18" s="480">
        <v>258.02</v>
      </c>
      <c r="X18" s="480">
        <v>388.02</v>
      </c>
      <c r="Y18" s="493">
        <v>419.01</v>
      </c>
      <c r="Z18" s="494">
        <v>339.63</v>
      </c>
      <c r="AA18" s="485">
        <v>250.84</v>
      </c>
      <c r="AB18" s="485">
        <v>344.17</v>
      </c>
      <c r="AC18" s="485">
        <v>266.5</v>
      </c>
      <c r="AD18" s="494">
        <v>285.79000000000002</v>
      </c>
      <c r="AE18" s="494">
        <v>285.97000000000003</v>
      </c>
      <c r="AF18" s="494">
        <v>284.29000000000002</v>
      </c>
      <c r="AG18" s="494">
        <v>251.11</v>
      </c>
      <c r="AH18" s="494">
        <v>211.91</v>
      </c>
      <c r="AI18" s="494">
        <v>263.99</v>
      </c>
      <c r="AJ18" s="494">
        <v>301.5</v>
      </c>
      <c r="AK18" s="494">
        <v>253.51</v>
      </c>
      <c r="AL18" s="502">
        <v>232.96</v>
      </c>
      <c r="AM18" s="494">
        <v>252.28</v>
      </c>
      <c r="AN18" s="494">
        <v>287.83999999999997</v>
      </c>
      <c r="AO18" s="494">
        <v>239.04</v>
      </c>
      <c r="AP18" s="494">
        <v>283.4187</v>
      </c>
      <c r="AQ18" s="485">
        <v>290.57</v>
      </c>
      <c r="AR18" s="494">
        <v>311.99</v>
      </c>
      <c r="AS18" s="494">
        <v>265.83999999999997</v>
      </c>
      <c r="AT18" s="494">
        <v>311.08859999999999</v>
      </c>
      <c r="AU18" s="494">
        <v>332.06</v>
      </c>
      <c r="AV18" s="494">
        <v>236.9</v>
      </c>
      <c r="AW18" s="494">
        <v>373.11270000000002</v>
      </c>
      <c r="AX18" s="502">
        <v>376.63</v>
      </c>
      <c r="AY18" s="494">
        <v>289.14</v>
      </c>
      <c r="AZ18" s="494">
        <v>371.33</v>
      </c>
      <c r="BA18" s="494">
        <v>422.43</v>
      </c>
      <c r="BB18" s="494">
        <v>783.27</v>
      </c>
      <c r="BC18" s="494">
        <v>400.61</v>
      </c>
      <c r="BD18" s="494">
        <v>333.33</v>
      </c>
      <c r="BE18" s="494">
        <v>304.23</v>
      </c>
      <c r="BF18" s="494">
        <v>355.74</v>
      </c>
      <c r="BG18" s="494">
        <v>355.46</v>
      </c>
      <c r="BH18" s="494">
        <v>280.04000000000002</v>
      </c>
      <c r="BI18" s="508">
        <v>255.2</v>
      </c>
      <c r="BJ18" s="502">
        <v>278.82</v>
      </c>
      <c r="BK18" s="494">
        <v>255.28</v>
      </c>
      <c r="BL18" s="494">
        <v>274.26</v>
      </c>
      <c r="BM18" s="494">
        <v>331.79</v>
      </c>
      <c r="BN18" s="485">
        <v>314.87</v>
      </c>
      <c r="BO18" s="485">
        <v>240.16</v>
      </c>
      <c r="BP18" s="485">
        <v>273.77</v>
      </c>
      <c r="BQ18" s="485">
        <v>441.07</v>
      </c>
      <c r="BR18" s="485">
        <v>314.11599999999999</v>
      </c>
      <c r="BS18" s="485">
        <v>389.35700000000003</v>
      </c>
      <c r="BT18" s="429">
        <f t="shared" si="5"/>
        <v>9.5360940752827528E-2</v>
      </c>
      <c r="BU18" s="109"/>
      <c r="BV18" s="485"/>
    </row>
    <row r="19" spans="1:78">
      <c r="A19" s="478" t="s">
        <v>89</v>
      </c>
      <c r="B19" s="481">
        <v>1401.38</v>
      </c>
      <c r="C19" s="480">
        <v>1523.48</v>
      </c>
      <c r="D19" s="480">
        <v>1701.9</v>
      </c>
      <c r="E19" s="480">
        <v>1967.27</v>
      </c>
      <c r="F19" s="480">
        <v>2060.92</v>
      </c>
      <c r="G19" s="480">
        <v>2452.2199999999998</v>
      </c>
      <c r="H19" s="480">
        <v>1510.63</v>
      </c>
      <c r="I19" s="480">
        <v>2008.7</v>
      </c>
      <c r="J19" s="480">
        <v>3445.72</v>
      </c>
      <c r="K19" s="480">
        <v>2043.88</v>
      </c>
      <c r="L19" s="480">
        <v>1752.03</v>
      </c>
      <c r="M19" s="480">
        <v>2161.69</v>
      </c>
      <c r="N19" s="481">
        <v>2226.7492000000002</v>
      </c>
      <c r="O19" s="480">
        <v>1335.5921000000001</v>
      </c>
      <c r="P19" s="480">
        <v>1056.3468</v>
      </c>
      <c r="Q19" s="480">
        <v>595.35789999999997</v>
      </c>
      <c r="R19" s="480">
        <v>1245.8023000000001</v>
      </c>
      <c r="S19" s="480">
        <v>958.48450000000003</v>
      </c>
      <c r="T19" s="480">
        <v>1140.644</v>
      </c>
      <c r="U19" s="480">
        <v>1336.5178000000001</v>
      </c>
      <c r="V19" s="480">
        <v>1463.5138999999999</v>
      </c>
      <c r="W19" s="480">
        <v>1554.6635000000001</v>
      </c>
      <c r="X19" s="480">
        <v>1164.7943</v>
      </c>
      <c r="Y19" s="493">
        <v>1103.2184</v>
      </c>
      <c r="Z19" s="494">
        <v>1177.8399999999999</v>
      </c>
      <c r="AA19" s="485">
        <v>1987.98</v>
      </c>
      <c r="AB19" s="485">
        <v>1659.07</v>
      </c>
      <c r="AC19" s="485">
        <v>1997.44</v>
      </c>
      <c r="AD19" s="494">
        <v>1853.8</v>
      </c>
      <c r="AE19" s="494">
        <v>1039.71</v>
      </c>
      <c r="AF19" s="494">
        <v>1377.59</v>
      </c>
      <c r="AG19" s="494">
        <v>1553.21</v>
      </c>
      <c r="AH19" s="494">
        <v>942.2</v>
      </c>
      <c r="AI19" s="494">
        <v>922.18</v>
      </c>
      <c r="AJ19" s="494">
        <v>706.63</v>
      </c>
      <c r="AK19" s="494">
        <v>832.16</v>
      </c>
      <c r="AL19" s="502">
        <v>922.84</v>
      </c>
      <c r="AM19" s="494">
        <v>737.79100000000005</v>
      </c>
      <c r="AN19" s="494">
        <v>577.51300000000003</v>
      </c>
      <c r="AO19" s="494">
        <v>1015.115</v>
      </c>
      <c r="AP19" s="494">
        <v>812.84500000000003</v>
      </c>
      <c r="AQ19" s="485">
        <v>702.96500000000003</v>
      </c>
      <c r="AR19" s="494">
        <v>651.01300000000003</v>
      </c>
      <c r="AS19" s="494">
        <v>781.33699999999999</v>
      </c>
      <c r="AT19" s="494">
        <v>775.68100000000004</v>
      </c>
      <c r="AU19" s="494">
        <v>456.517</v>
      </c>
      <c r="AV19" s="494">
        <v>577.21199999999999</v>
      </c>
      <c r="AW19" s="494">
        <v>454.512</v>
      </c>
      <c r="AX19" s="502">
        <v>416.68</v>
      </c>
      <c r="AY19" s="494">
        <v>559.61</v>
      </c>
      <c r="AZ19" s="494">
        <v>946.78</v>
      </c>
      <c r="BA19" s="494">
        <v>826.8</v>
      </c>
      <c r="BB19" s="494">
        <v>1043.1199999999999</v>
      </c>
      <c r="BC19" s="494">
        <v>834.86</v>
      </c>
      <c r="BD19" s="494">
        <v>645.65</v>
      </c>
      <c r="BE19" s="494">
        <v>961.96</v>
      </c>
      <c r="BF19" s="494">
        <v>541.49</v>
      </c>
      <c r="BG19" s="494">
        <v>626.22</v>
      </c>
      <c r="BH19" s="494">
        <v>536.78</v>
      </c>
      <c r="BI19" s="508">
        <v>995.28</v>
      </c>
      <c r="BJ19" s="502">
        <v>725.97</v>
      </c>
      <c r="BK19" s="494">
        <v>816.61</v>
      </c>
      <c r="BL19" s="494">
        <v>1131.76</v>
      </c>
      <c r="BM19" s="494">
        <v>1230.42</v>
      </c>
      <c r="BN19" s="485">
        <v>1401.12</v>
      </c>
      <c r="BO19" s="485">
        <v>916.41</v>
      </c>
      <c r="BP19" s="485">
        <v>641.76</v>
      </c>
      <c r="BQ19" s="485">
        <v>933.79</v>
      </c>
      <c r="BR19" s="485">
        <v>804.71699999999998</v>
      </c>
      <c r="BS19" s="485">
        <v>687.33399999999995</v>
      </c>
      <c r="BT19" s="429">
        <f t="shared" si="5"/>
        <v>9.7591900610009219E-2</v>
      </c>
      <c r="BU19" s="109"/>
      <c r="BV19" s="485"/>
    </row>
    <row r="20" spans="1:78">
      <c r="A20" s="478" t="s">
        <v>99</v>
      </c>
      <c r="B20" s="481">
        <v>328.63</v>
      </c>
      <c r="C20" s="480">
        <v>230</v>
      </c>
      <c r="D20" s="480">
        <v>428.5</v>
      </c>
      <c r="E20" s="480">
        <v>125.11199999999999</v>
      </c>
      <c r="F20" s="480">
        <v>345.72</v>
      </c>
      <c r="G20" s="480">
        <v>217.214</v>
      </c>
      <c r="H20" s="480">
        <v>231.78299999999999</v>
      </c>
      <c r="I20" s="480">
        <v>261</v>
      </c>
      <c r="J20" s="480">
        <v>354.12137999999999</v>
      </c>
      <c r="K20" s="480">
        <v>303.80900000000003</v>
      </c>
      <c r="L20" s="480">
        <v>277.73700000000002</v>
      </c>
      <c r="M20" s="480">
        <v>202.25</v>
      </c>
      <c r="N20" s="481">
        <v>319.08850000000001</v>
      </c>
      <c r="O20" s="480">
        <v>266.50200000000001</v>
      </c>
      <c r="P20" s="480">
        <v>280.07549999999998</v>
      </c>
      <c r="Q20" s="480">
        <v>86.066999999999993</v>
      </c>
      <c r="R20" s="480">
        <v>157.68600000000001</v>
      </c>
      <c r="S20" s="480">
        <v>173.09100000000001</v>
      </c>
      <c r="T20" s="480">
        <v>356.334</v>
      </c>
      <c r="U20" s="480">
        <v>180.624</v>
      </c>
      <c r="V20" s="480">
        <v>353.09500000000003</v>
      </c>
      <c r="W20" s="480">
        <v>321.17099999999999</v>
      </c>
      <c r="X20" s="480">
        <v>365.74900000000002</v>
      </c>
      <c r="Y20" s="493">
        <v>214.226</v>
      </c>
      <c r="Z20" s="494">
        <v>116.01</v>
      </c>
      <c r="AA20" s="485">
        <v>95.33</v>
      </c>
      <c r="AB20" s="485">
        <v>85.81</v>
      </c>
      <c r="AC20" s="485">
        <v>33.69</v>
      </c>
      <c r="AD20" s="485">
        <v>65.55</v>
      </c>
      <c r="AE20" s="485">
        <v>73.239999999999995</v>
      </c>
      <c r="AF20" s="485">
        <v>184.69</v>
      </c>
      <c r="AG20" s="485">
        <v>166.36</v>
      </c>
      <c r="AH20" s="485">
        <v>190.35</v>
      </c>
      <c r="AI20" s="485">
        <v>197.33</v>
      </c>
      <c r="AJ20" s="485">
        <v>170.76</v>
      </c>
      <c r="AK20" s="485">
        <v>81.88</v>
      </c>
      <c r="AL20" s="502">
        <v>98.600000000000094</v>
      </c>
      <c r="AM20" s="485">
        <v>70.789000000000001</v>
      </c>
      <c r="AN20" s="485">
        <v>65.543000000000006</v>
      </c>
      <c r="AO20" s="485">
        <v>138.22389999999999</v>
      </c>
      <c r="AP20" s="485">
        <v>119.17</v>
      </c>
      <c r="AQ20" s="485">
        <v>80.224000000000004</v>
      </c>
      <c r="AR20" s="485">
        <v>196.36600000000001</v>
      </c>
      <c r="AS20" s="485">
        <v>225.67699999999999</v>
      </c>
      <c r="AT20" s="485">
        <v>315.70549999999997</v>
      </c>
      <c r="AU20" s="485">
        <v>315.09820000000002</v>
      </c>
      <c r="AV20" s="485">
        <v>319.24</v>
      </c>
      <c r="AW20" s="485">
        <v>263.8707</v>
      </c>
      <c r="AX20" s="502">
        <v>178.4</v>
      </c>
      <c r="AY20" s="485">
        <v>88.67</v>
      </c>
      <c r="AZ20" s="485">
        <v>124.07</v>
      </c>
      <c r="BA20" s="485">
        <v>29.6</v>
      </c>
      <c r="BB20" s="485">
        <v>96.93</v>
      </c>
      <c r="BC20" s="485">
        <v>53.43</v>
      </c>
      <c r="BD20" s="485">
        <v>79.59</v>
      </c>
      <c r="BE20" s="485">
        <v>139.35</v>
      </c>
      <c r="BF20" s="485">
        <v>216.59</v>
      </c>
      <c r="BG20" s="485">
        <v>317.42</v>
      </c>
      <c r="BH20" s="485">
        <v>254.8</v>
      </c>
      <c r="BI20" s="507">
        <v>176.47</v>
      </c>
      <c r="BJ20" s="502">
        <v>144.72999999999999</v>
      </c>
      <c r="BK20" s="485">
        <v>136.82</v>
      </c>
      <c r="BL20" s="485">
        <v>159.69999999999999</v>
      </c>
      <c r="BM20" s="485">
        <v>26.82</v>
      </c>
      <c r="BN20" s="485">
        <v>97.72</v>
      </c>
      <c r="BO20" s="485">
        <v>169.3</v>
      </c>
      <c r="BP20" s="485">
        <v>249.85</v>
      </c>
      <c r="BQ20" s="485">
        <v>174.85</v>
      </c>
      <c r="BR20" s="485">
        <v>149.58000000000001</v>
      </c>
      <c r="BS20" s="485">
        <v>202.27199999999999</v>
      </c>
      <c r="BT20" s="429">
        <f t="shared" si="5"/>
        <v>-0.36276227080839274</v>
      </c>
      <c r="BU20" s="109"/>
      <c r="BV20" s="485"/>
    </row>
    <row r="21" spans="1:78">
      <c r="A21" s="478" t="s">
        <v>72</v>
      </c>
      <c r="B21" s="481">
        <v>194</v>
      </c>
      <c r="C21" s="480">
        <v>80.78</v>
      </c>
      <c r="D21" s="480">
        <v>226.51</v>
      </c>
      <c r="E21" s="480">
        <v>199.5</v>
      </c>
      <c r="F21" s="480">
        <v>109</v>
      </c>
      <c r="G21" s="480">
        <v>148.94999999999999</v>
      </c>
      <c r="H21" s="480">
        <v>142.11000000000001</v>
      </c>
      <c r="I21" s="480">
        <v>172.31</v>
      </c>
      <c r="J21" s="480">
        <v>186.21099000000001</v>
      </c>
      <c r="K21" s="480">
        <v>138</v>
      </c>
      <c r="L21" s="480">
        <v>88.75</v>
      </c>
      <c r="M21" s="480">
        <v>106</v>
      </c>
      <c r="N21" s="481">
        <v>82.75</v>
      </c>
      <c r="O21" s="480">
        <v>313.12</v>
      </c>
      <c r="P21" s="480">
        <v>113.16</v>
      </c>
      <c r="Q21" s="480">
        <v>64.260999999999996</v>
      </c>
      <c r="R21" s="480">
        <v>239.76300000000001</v>
      </c>
      <c r="S21" s="480">
        <v>606.57600000000002</v>
      </c>
      <c r="T21" s="480">
        <v>493.84500000000003</v>
      </c>
      <c r="U21" s="480">
        <v>423.60500000000002</v>
      </c>
      <c r="V21" s="480">
        <v>378.51299999999998</v>
      </c>
      <c r="W21" s="480">
        <v>161.01499999999999</v>
      </c>
      <c r="X21" s="480">
        <v>108.666</v>
      </c>
      <c r="Y21" s="493">
        <v>123.52</v>
      </c>
      <c r="Z21" s="494">
        <v>157.55000000000001</v>
      </c>
      <c r="AA21" s="485">
        <v>93.75</v>
      </c>
      <c r="AB21" s="485">
        <v>65.09</v>
      </c>
      <c r="AC21" s="485">
        <v>124.5</v>
      </c>
      <c r="AD21" s="494">
        <v>111.22</v>
      </c>
      <c r="AE21" s="485">
        <v>125.11</v>
      </c>
      <c r="AF21" s="485">
        <v>160.93</v>
      </c>
      <c r="AG21" s="485">
        <v>87.62</v>
      </c>
      <c r="AH21" s="485">
        <v>133.84</v>
      </c>
      <c r="AI21" s="485">
        <v>173.76</v>
      </c>
      <c r="AJ21" s="485">
        <v>58.98</v>
      </c>
      <c r="AK21" s="485">
        <v>51.48</v>
      </c>
      <c r="AL21" s="502">
        <v>15.632</v>
      </c>
      <c r="AM21" s="485">
        <v>36.292000000000002</v>
      </c>
      <c r="AN21" s="485">
        <v>16.641999999999999</v>
      </c>
      <c r="AO21" s="485">
        <v>53.768000000000001</v>
      </c>
      <c r="AP21" s="485">
        <v>149.99600000000001</v>
      </c>
      <c r="AQ21" s="485">
        <v>100.423</v>
      </c>
      <c r="AR21" s="485">
        <v>72.747950000000003</v>
      </c>
      <c r="AS21" s="485">
        <v>81.254000000000005</v>
      </c>
      <c r="AT21" s="485">
        <v>89.066299999999998</v>
      </c>
      <c r="AU21" s="485">
        <v>77.280999999999906</v>
      </c>
      <c r="AV21" s="485">
        <v>73.575000000000003</v>
      </c>
      <c r="AW21" s="485">
        <v>62.838999999999999</v>
      </c>
      <c r="AX21" s="502">
        <v>77.319999999999993</v>
      </c>
      <c r="AY21" s="485">
        <v>71.94</v>
      </c>
      <c r="AZ21" s="485">
        <v>49.8</v>
      </c>
      <c r="BA21" s="485">
        <v>114.75</v>
      </c>
      <c r="BB21" s="485">
        <v>109.9</v>
      </c>
      <c r="BC21" s="485">
        <v>127.71</v>
      </c>
      <c r="BD21" s="485">
        <v>117.12</v>
      </c>
      <c r="BE21" s="485">
        <v>133.05000000000001</v>
      </c>
      <c r="BF21" s="485">
        <v>163.62</v>
      </c>
      <c r="BG21" s="485">
        <v>281.49</v>
      </c>
      <c r="BH21" s="485">
        <v>206.01</v>
      </c>
      <c r="BI21" s="507">
        <v>242.48</v>
      </c>
      <c r="BJ21" s="502">
        <v>94.62</v>
      </c>
      <c r="BK21" s="485">
        <v>176.23</v>
      </c>
      <c r="BL21" s="485">
        <v>211.91</v>
      </c>
      <c r="BM21" s="485">
        <v>180.49</v>
      </c>
      <c r="BN21" s="485">
        <v>189.15</v>
      </c>
      <c r="BO21" s="485">
        <v>248.03</v>
      </c>
      <c r="BP21" s="485">
        <v>240.88</v>
      </c>
      <c r="BQ21" s="485">
        <v>352.62</v>
      </c>
      <c r="BR21" s="485">
        <v>256.67899999999997</v>
      </c>
      <c r="BS21" s="485">
        <v>233.96600000000001</v>
      </c>
      <c r="BT21" s="429">
        <f t="shared" si="5"/>
        <v>-0.16883015382429212</v>
      </c>
      <c r="BU21" s="109"/>
      <c r="BV21" s="485"/>
    </row>
    <row r="22" spans="1:78">
      <c r="A22" s="478" t="s">
        <v>82</v>
      </c>
      <c r="B22" s="481">
        <v>2315.57467</v>
      </c>
      <c r="C22" s="480">
        <v>1593.61328</v>
      </c>
      <c r="D22" s="480">
        <v>2554.1266300000002</v>
      </c>
      <c r="E22" s="480">
        <v>2777.1326899999999</v>
      </c>
      <c r="F22" s="480">
        <v>2605.9617899999998</v>
      </c>
      <c r="G22" s="480">
        <v>2648.54079</v>
      </c>
      <c r="H22" s="480">
        <v>2682.3632899999998</v>
      </c>
      <c r="I22" s="480">
        <v>2979.6394100000002</v>
      </c>
      <c r="J22" s="480">
        <v>1689.6650299999999</v>
      </c>
      <c r="K22" s="480">
        <v>1672.6077</v>
      </c>
      <c r="L22" s="480">
        <v>932.82247500000005</v>
      </c>
      <c r="M22" s="480">
        <v>1058.5637400000001</v>
      </c>
      <c r="N22" s="481">
        <v>968.67</v>
      </c>
      <c r="O22" s="480">
        <v>482.85</v>
      </c>
      <c r="P22" s="480">
        <v>450.81</v>
      </c>
      <c r="Q22" s="480">
        <v>223.11</v>
      </c>
      <c r="R22" s="480">
        <v>732.77</v>
      </c>
      <c r="S22" s="480">
        <v>930.68</v>
      </c>
      <c r="T22" s="480">
        <v>1835.768</v>
      </c>
      <c r="U22" s="480">
        <v>1793.57</v>
      </c>
      <c r="V22" s="480">
        <v>1208.6300000000001</v>
      </c>
      <c r="W22" s="480">
        <v>706.92150000000004</v>
      </c>
      <c r="X22" s="480">
        <v>815.51900000000001</v>
      </c>
      <c r="Y22" s="493">
        <v>911.43</v>
      </c>
      <c r="Z22" s="494">
        <v>1398.23</v>
      </c>
      <c r="AA22" s="485">
        <v>1212.07</v>
      </c>
      <c r="AB22" s="485">
        <v>1511.28</v>
      </c>
      <c r="AC22" s="485">
        <v>1081.08</v>
      </c>
      <c r="AD22" s="494">
        <v>925.13</v>
      </c>
      <c r="AE22" s="494">
        <v>1055.6500000000001</v>
      </c>
      <c r="AF22" s="494">
        <v>1254.96</v>
      </c>
      <c r="AG22" s="494">
        <v>1604.84</v>
      </c>
      <c r="AH22" s="494">
        <v>793.59</v>
      </c>
      <c r="AI22" s="494">
        <v>597.44000000000005</v>
      </c>
      <c r="AJ22" s="494">
        <v>946.81</v>
      </c>
      <c r="AK22" s="494">
        <v>785.63</v>
      </c>
      <c r="AL22" s="502">
        <v>865.12000000000103</v>
      </c>
      <c r="AM22" s="494">
        <v>1026.2886000000001</v>
      </c>
      <c r="AN22" s="494">
        <v>1035.3096</v>
      </c>
      <c r="AO22" s="494">
        <v>1063.8228999999999</v>
      </c>
      <c r="AP22" s="494">
        <v>1086.29</v>
      </c>
      <c r="AQ22" s="485">
        <v>825.08000000000095</v>
      </c>
      <c r="AR22" s="494">
        <v>702.02</v>
      </c>
      <c r="AS22" s="494">
        <v>1081.67</v>
      </c>
      <c r="AT22" s="494">
        <v>980.31029999999998</v>
      </c>
      <c r="AU22" s="494">
        <v>703.26</v>
      </c>
      <c r="AV22" s="494">
        <v>570.87</v>
      </c>
      <c r="AW22" s="494">
        <v>732.22</v>
      </c>
      <c r="AX22" s="502">
        <v>560.11</v>
      </c>
      <c r="AY22" s="494">
        <v>618.25</v>
      </c>
      <c r="AZ22" s="494">
        <v>566.75</v>
      </c>
      <c r="BA22" s="494">
        <v>396.05</v>
      </c>
      <c r="BB22" s="494">
        <v>181.45</v>
      </c>
      <c r="BC22" s="494">
        <v>232.37</v>
      </c>
      <c r="BD22" s="494">
        <v>171.75</v>
      </c>
      <c r="BE22" s="494">
        <v>342.94</v>
      </c>
      <c r="BF22" s="494">
        <v>332.23</v>
      </c>
      <c r="BG22" s="494">
        <v>211.88</v>
      </c>
      <c r="BH22" s="494">
        <v>301.04000000000002</v>
      </c>
      <c r="BI22" s="508">
        <v>405.44</v>
      </c>
      <c r="BJ22" s="502">
        <v>153.44999999999999</v>
      </c>
      <c r="BK22" s="494">
        <v>119.26</v>
      </c>
      <c r="BL22" s="494">
        <v>650.04999999999995</v>
      </c>
      <c r="BM22" s="494">
        <v>616.98</v>
      </c>
      <c r="BN22" s="485">
        <v>888.5</v>
      </c>
      <c r="BO22" s="485">
        <v>1364.21</v>
      </c>
      <c r="BP22" s="485">
        <v>901.72</v>
      </c>
      <c r="BQ22" s="485">
        <v>737.83</v>
      </c>
      <c r="BR22" s="485">
        <v>1193.606</v>
      </c>
      <c r="BS22" s="485">
        <v>1598.4970000000001</v>
      </c>
      <c r="BT22" s="429">
        <f t="shared" si="5"/>
        <v>6.5443505757976217</v>
      </c>
      <c r="BU22" s="109"/>
      <c r="BV22" s="485"/>
    </row>
    <row r="23" spans="1:78">
      <c r="A23" s="478" t="s">
        <v>83</v>
      </c>
      <c r="B23" s="481">
        <v>288.30700000000002</v>
      </c>
      <c r="C23" s="480">
        <v>237.51900000000001</v>
      </c>
      <c r="D23" s="480">
        <v>278.5</v>
      </c>
      <c r="E23" s="480">
        <v>569.20399999999995</v>
      </c>
      <c r="F23" s="480">
        <v>390.68</v>
      </c>
      <c r="G23" s="480">
        <v>218.762</v>
      </c>
      <c r="H23" s="480">
        <v>320.95</v>
      </c>
      <c r="I23" s="480">
        <v>503.97699999999998</v>
      </c>
      <c r="J23" s="480">
        <v>177</v>
      </c>
      <c r="K23" s="480">
        <v>105.857</v>
      </c>
      <c r="L23" s="480">
        <v>228.8</v>
      </c>
      <c r="M23" s="480">
        <v>114.20399999999999</v>
      </c>
      <c r="N23" s="481">
        <v>147.02479712650899</v>
      </c>
      <c r="O23" s="480">
        <v>142.897935000552</v>
      </c>
      <c r="P23" s="480">
        <v>135.49875408412899</v>
      </c>
      <c r="Q23" s="480">
        <v>113.75246645252901</v>
      </c>
      <c r="R23" s="480">
        <v>239.92609129981901</v>
      </c>
      <c r="S23" s="480">
        <v>260.50796138584201</v>
      </c>
      <c r="T23" s="480">
        <v>352.46643389472001</v>
      </c>
      <c r="U23" s="480">
        <v>522.81135690316501</v>
      </c>
      <c r="V23" s="480">
        <v>348.68777063846602</v>
      </c>
      <c r="W23" s="480">
        <v>263.50299539262897</v>
      </c>
      <c r="X23" s="480">
        <v>190.851456459632</v>
      </c>
      <c r="Y23" s="493">
        <v>118.785115078526</v>
      </c>
      <c r="Z23" s="494">
        <v>275.33</v>
      </c>
      <c r="AA23" s="485">
        <v>220.27</v>
      </c>
      <c r="AB23" s="485">
        <v>261.95999999999998</v>
      </c>
      <c r="AC23" s="485">
        <v>211.87</v>
      </c>
      <c r="AD23" s="494">
        <v>279.11</v>
      </c>
      <c r="AE23" s="494">
        <v>307.18</v>
      </c>
      <c r="AF23" s="494">
        <v>445.3</v>
      </c>
      <c r="AG23" s="494">
        <v>471.74</v>
      </c>
      <c r="AH23" s="494">
        <v>130.76</v>
      </c>
      <c r="AI23" s="494">
        <v>351.18</v>
      </c>
      <c r="AJ23" s="494">
        <v>377.6</v>
      </c>
      <c r="AK23" s="494">
        <v>176.08</v>
      </c>
      <c r="AL23" s="502">
        <v>183.87100000000001</v>
      </c>
      <c r="AM23" s="494">
        <v>210.08799999999999</v>
      </c>
      <c r="AN23" s="494">
        <v>143.196</v>
      </c>
      <c r="AO23" s="494">
        <v>180.4838</v>
      </c>
      <c r="AP23" s="494">
        <v>307.30250000000001</v>
      </c>
      <c r="AQ23" s="485">
        <v>336.666</v>
      </c>
      <c r="AR23" s="494">
        <v>370.77</v>
      </c>
      <c r="AS23" s="494">
        <v>277.77</v>
      </c>
      <c r="AT23" s="494">
        <v>235.67</v>
      </c>
      <c r="AU23" s="494">
        <v>162.239</v>
      </c>
      <c r="AV23" s="494">
        <v>191.87899999999999</v>
      </c>
      <c r="AW23" s="494">
        <v>141.73400000000001</v>
      </c>
      <c r="AX23" s="502">
        <v>81.180000000000007</v>
      </c>
      <c r="AY23" s="494">
        <v>90.35</v>
      </c>
      <c r="AZ23" s="494">
        <v>131.88</v>
      </c>
      <c r="BA23" s="494">
        <v>117.73</v>
      </c>
      <c r="BB23" s="494">
        <v>69.7</v>
      </c>
      <c r="BC23" s="494">
        <v>56.48</v>
      </c>
      <c r="BD23" s="494">
        <v>42.07</v>
      </c>
      <c r="BE23" s="494">
        <v>28.25</v>
      </c>
      <c r="BF23" s="494">
        <v>27.42</v>
      </c>
      <c r="BG23" s="494">
        <v>88.37</v>
      </c>
      <c r="BH23" s="494">
        <v>76.28</v>
      </c>
      <c r="BI23" s="508">
        <v>87.82</v>
      </c>
      <c r="BJ23" s="502">
        <v>51.95</v>
      </c>
      <c r="BK23" s="494">
        <v>32.869999999999997</v>
      </c>
      <c r="BL23" s="494">
        <v>46.04</v>
      </c>
      <c r="BM23" s="494">
        <v>61.65</v>
      </c>
      <c r="BN23" s="485">
        <v>139.83000000000001</v>
      </c>
      <c r="BO23" s="485">
        <v>161.68</v>
      </c>
      <c r="BP23" s="485">
        <v>302.82</v>
      </c>
      <c r="BQ23" s="485">
        <v>239.88</v>
      </c>
      <c r="BR23" s="485">
        <v>63.234999999999999</v>
      </c>
      <c r="BS23" s="485">
        <v>56.390999999999998</v>
      </c>
      <c r="BT23" s="429">
        <f t="shared" si="5"/>
        <v>-0.36187620233110784</v>
      </c>
      <c r="BU23" s="109"/>
      <c r="BV23" s="485"/>
    </row>
    <row r="24" spans="1:78">
      <c r="A24" s="478" t="s">
        <v>84</v>
      </c>
      <c r="B24" s="481">
        <v>3424.7930000000001</v>
      </c>
      <c r="C24" s="480">
        <v>1439.4110000000001</v>
      </c>
      <c r="D24" s="480">
        <v>1752.00019</v>
      </c>
      <c r="E24" s="480">
        <v>757.49048000000005</v>
      </c>
      <c r="F24" s="480">
        <v>6.532</v>
      </c>
      <c r="G24" s="480">
        <v>1.7607999999999999</v>
      </c>
      <c r="H24" s="480">
        <v>1.415</v>
      </c>
      <c r="I24" s="480">
        <v>3.5926</v>
      </c>
      <c r="J24" s="480">
        <v>0.42599999999999999</v>
      </c>
      <c r="K24" s="480">
        <v>1311.1641</v>
      </c>
      <c r="L24" s="480">
        <v>2473.9779600000002</v>
      </c>
      <c r="M24" s="480">
        <v>5491.8539700000001</v>
      </c>
      <c r="N24" s="481">
        <v>5484.58</v>
      </c>
      <c r="O24" s="480">
        <v>3950.24</v>
      </c>
      <c r="P24" s="480">
        <v>2400.5100000000002</v>
      </c>
      <c r="Q24" s="480">
        <v>447.57</v>
      </c>
      <c r="R24" s="480">
        <v>142.25</v>
      </c>
      <c r="S24" s="480">
        <v>14.63</v>
      </c>
      <c r="T24" s="480">
        <v>108.43</v>
      </c>
      <c r="U24" s="480">
        <v>57.77</v>
      </c>
      <c r="V24" s="480">
        <v>257.15899999999999</v>
      </c>
      <c r="W24" s="480">
        <v>1491.84</v>
      </c>
      <c r="X24" s="480">
        <v>1759.39</v>
      </c>
      <c r="Y24" s="493">
        <v>3648.89</v>
      </c>
      <c r="Z24" s="494">
        <v>5327.82</v>
      </c>
      <c r="AA24" s="485">
        <v>3511.26</v>
      </c>
      <c r="AB24" s="485">
        <v>2081.19</v>
      </c>
      <c r="AC24" s="485">
        <v>998.96</v>
      </c>
      <c r="AD24" s="494">
        <v>6.75</v>
      </c>
      <c r="AE24" s="485">
        <v>0.2</v>
      </c>
      <c r="AF24" s="485">
        <v>5.49</v>
      </c>
      <c r="AG24" s="485">
        <v>5.61</v>
      </c>
      <c r="AH24" s="485">
        <v>0.1</v>
      </c>
      <c r="AI24" s="485">
        <v>1798.05</v>
      </c>
      <c r="AJ24" s="485">
        <v>1828.13</v>
      </c>
      <c r="AK24" s="485">
        <v>2561.4</v>
      </c>
      <c r="AL24" s="502">
        <v>4510.2150000000001</v>
      </c>
      <c r="AM24" s="485">
        <v>3376.1410000000001</v>
      </c>
      <c r="AN24" s="485">
        <v>1580.126</v>
      </c>
      <c r="AO24" s="485">
        <v>449.40699999999998</v>
      </c>
      <c r="AP24" s="485">
        <v>15.647</v>
      </c>
      <c r="AQ24" s="485">
        <v>17.524999999999999</v>
      </c>
      <c r="AR24" s="485">
        <v>2.1</v>
      </c>
      <c r="AS24" s="485">
        <v>8.0299999999999994</v>
      </c>
      <c r="AT24" s="485">
        <v>2.08</v>
      </c>
      <c r="AU24" s="485">
        <v>1562.27</v>
      </c>
      <c r="AV24" s="485">
        <v>1808.569</v>
      </c>
      <c r="AW24" s="485">
        <v>4550.3909999999996</v>
      </c>
      <c r="AX24" s="502">
        <v>3644.03</v>
      </c>
      <c r="AY24" s="485">
        <v>2791.82</v>
      </c>
      <c r="AZ24" s="485">
        <v>1778.46</v>
      </c>
      <c r="BA24" s="485">
        <v>569.48</v>
      </c>
      <c r="BB24" s="485">
        <v>50.83</v>
      </c>
      <c r="BC24" s="485">
        <v>68.709999999999994</v>
      </c>
      <c r="BD24" s="485">
        <v>19.670000000000002</v>
      </c>
      <c r="BE24" s="485">
        <v>84.12</v>
      </c>
      <c r="BF24" s="485">
        <v>997.2</v>
      </c>
      <c r="BG24" s="485">
        <v>3313.94</v>
      </c>
      <c r="BH24" s="485">
        <v>2918.01</v>
      </c>
      <c r="BI24" s="507">
        <v>4338.75</v>
      </c>
      <c r="BJ24" s="502">
        <v>5805.98</v>
      </c>
      <c r="BK24" s="485">
        <v>4302.18</v>
      </c>
      <c r="BL24" s="485">
        <v>1936.93</v>
      </c>
      <c r="BM24" s="485">
        <v>811.71</v>
      </c>
      <c r="BN24" s="485">
        <v>299.94</v>
      </c>
      <c r="BO24" s="485">
        <v>7.26</v>
      </c>
      <c r="BP24" s="485">
        <v>10.89</v>
      </c>
      <c r="BQ24" s="485">
        <v>12.22</v>
      </c>
      <c r="BR24" s="485">
        <v>7.75</v>
      </c>
      <c r="BS24" s="485">
        <v>605.07100000000003</v>
      </c>
      <c r="BT24" s="429">
        <f t="shared" si="5"/>
        <v>-0.81741642878265752</v>
      </c>
      <c r="BU24" s="109"/>
      <c r="BV24" s="485"/>
    </row>
    <row r="25" spans="1:78" s="396" customFormat="1">
      <c r="A25" s="482" t="s">
        <v>73</v>
      </c>
      <c r="B25" s="483">
        <v>2920.68</v>
      </c>
      <c r="C25" s="484">
        <v>2677.68</v>
      </c>
      <c r="D25" s="484">
        <v>3500.69</v>
      </c>
      <c r="E25" s="484">
        <v>3732.8024414548299</v>
      </c>
      <c r="F25" s="484">
        <v>3526.91</v>
      </c>
      <c r="G25" s="484">
        <v>3344.64</v>
      </c>
      <c r="H25" s="484">
        <v>4122.6499999999996</v>
      </c>
      <c r="I25" s="484">
        <v>4762.6899999999996</v>
      </c>
      <c r="J25" s="484">
        <v>3587.51</v>
      </c>
      <c r="K25" s="484">
        <v>3421.5007541465102</v>
      </c>
      <c r="L25" s="484">
        <v>3225.44</v>
      </c>
      <c r="M25" s="484">
        <v>3701.54</v>
      </c>
      <c r="N25" s="483">
        <v>3894.31</v>
      </c>
      <c r="O25" s="484">
        <v>4406.29</v>
      </c>
      <c r="P25" s="484">
        <v>2965.28</v>
      </c>
      <c r="Q25" s="484">
        <v>428.5</v>
      </c>
      <c r="R25" s="484">
        <v>626.35</v>
      </c>
      <c r="S25" s="484">
        <v>1217.45</v>
      </c>
      <c r="T25" s="484">
        <v>3023.7559999999999</v>
      </c>
      <c r="U25" s="484">
        <v>2756.94</v>
      </c>
      <c r="V25" s="484">
        <v>3667.9</v>
      </c>
      <c r="W25" s="484">
        <v>3444.47</v>
      </c>
      <c r="X25" s="484">
        <v>3247.38</v>
      </c>
      <c r="Y25" s="498">
        <v>3736.96</v>
      </c>
      <c r="Z25" s="494">
        <v>3869.65</v>
      </c>
      <c r="AA25" s="485">
        <v>3549.65</v>
      </c>
      <c r="AB25" s="485">
        <v>3427.16</v>
      </c>
      <c r="AC25" s="485">
        <v>3103.56</v>
      </c>
      <c r="AD25" s="494">
        <v>2847.46</v>
      </c>
      <c r="AE25" s="494">
        <v>3215.87</v>
      </c>
      <c r="AF25" s="494">
        <v>3221.49</v>
      </c>
      <c r="AG25" s="494">
        <v>3575.45</v>
      </c>
      <c r="AH25" s="494">
        <v>3322.28</v>
      </c>
      <c r="AI25" s="494">
        <v>3623.37</v>
      </c>
      <c r="AJ25" s="494">
        <v>3294.25</v>
      </c>
      <c r="AK25" s="494">
        <v>3830.22</v>
      </c>
      <c r="AL25" s="502">
        <v>3678.94</v>
      </c>
      <c r="AM25" s="494">
        <v>3533.51</v>
      </c>
      <c r="AN25" s="494">
        <v>3252.99</v>
      </c>
      <c r="AO25" s="494">
        <v>3479.65</v>
      </c>
      <c r="AP25" s="494">
        <v>3065.32</v>
      </c>
      <c r="AQ25" s="485">
        <v>3282.59</v>
      </c>
      <c r="AR25" s="494">
        <v>3496.07</v>
      </c>
      <c r="AS25" s="494">
        <v>3267.029</v>
      </c>
      <c r="AT25" s="494">
        <v>2729.78</v>
      </c>
      <c r="AU25" s="494">
        <v>2958.3</v>
      </c>
      <c r="AV25" s="494">
        <v>3752.43</v>
      </c>
      <c r="AW25" s="494">
        <v>4264.75</v>
      </c>
      <c r="AX25" s="502">
        <v>3981.71</v>
      </c>
      <c r="AY25" s="494">
        <v>4311.67</v>
      </c>
      <c r="AZ25" s="494">
        <v>4679.25</v>
      </c>
      <c r="BA25" s="494">
        <v>4556.07</v>
      </c>
      <c r="BB25" s="494">
        <v>3651.82</v>
      </c>
      <c r="BC25" s="494">
        <v>3605.47</v>
      </c>
      <c r="BD25" s="494">
        <v>3903.22</v>
      </c>
      <c r="BE25" s="494">
        <v>3982.39</v>
      </c>
      <c r="BF25" s="494">
        <v>3173.58</v>
      </c>
      <c r="BG25" s="494">
        <v>3340.2</v>
      </c>
      <c r="BH25" s="494">
        <v>3372.48</v>
      </c>
      <c r="BI25" s="508">
        <v>4104.6899999999996</v>
      </c>
      <c r="BJ25" s="502">
        <v>4357.82</v>
      </c>
      <c r="BK25" s="494">
        <v>4618.54</v>
      </c>
      <c r="BL25" s="494">
        <v>4997.95</v>
      </c>
      <c r="BM25" s="494">
        <v>3778.87</v>
      </c>
      <c r="BN25" s="485">
        <v>3406.86</v>
      </c>
      <c r="BO25" s="485">
        <v>3930.68</v>
      </c>
      <c r="BP25" s="485">
        <v>3138.33</v>
      </c>
      <c r="BQ25" s="485">
        <v>2693.83</v>
      </c>
      <c r="BR25" s="485">
        <v>1266.075</v>
      </c>
      <c r="BS25" s="485">
        <v>1193.5309999999999</v>
      </c>
      <c r="BT25" s="429">
        <f t="shared" si="5"/>
        <v>-0.64267678582120835</v>
      </c>
      <c r="BU25" s="109"/>
      <c r="BV25" s="485"/>
      <c r="BW25"/>
      <c r="BX25"/>
      <c r="BY25"/>
      <c r="BZ25"/>
    </row>
    <row r="26" spans="1:78">
      <c r="A26" s="478" t="s">
        <v>91</v>
      </c>
      <c r="B26" s="481">
        <v>108</v>
      </c>
      <c r="C26" s="480">
        <v>38.154000000000003</v>
      </c>
      <c r="D26" s="480">
        <v>55.83</v>
      </c>
      <c r="E26" s="480">
        <v>88.88</v>
      </c>
      <c r="F26" s="480">
        <v>92.13</v>
      </c>
      <c r="G26" s="480">
        <v>75.093999999999994</v>
      </c>
      <c r="H26" s="480">
        <v>60.439</v>
      </c>
      <c r="I26" s="480">
        <v>474.41500000000002</v>
      </c>
      <c r="J26" s="480">
        <v>31.09</v>
      </c>
      <c r="K26" s="480">
        <v>95.15</v>
      </c>
      <c r="L26" s="480">
        <v>28.567</v>
      </c>
      <c r="M26" s="480">
        <v>94.134</v>
      </c>
      <c r="N26" s="481">
        <v>86.787999999999997</v>
      </c>
      <c r="O26" s="480">
        <v>70.259999999999906</v>
      </c>
      <c r="P26" s="480">
        <v>46.457999999999998</v>
      </c>
      <c r="Q26" s="480">
        <v>27.35</v>
      </c>
      <c r="R26" s="480">
        <v>33.793999999999997</v>
      </c>
      <c r="S26" s="480">
        <v>142.38499999999999</v>
      </c>
      <c r="T26" s="480">
        <v>55.835999999999999</v>
      </c>
      <c r="U26" s="480">
        <v>50.05</v>
      </c>
      <c r="V26" s="480">
        <v>95.793000000000006</v>
      </c>
      <c r="W26" s="480">
        <v>59.09</v>
      </c>
      <c r="X26" s="480">
        <v>90.453999999999994</v>
      </c>
      <c r="Y26" s="493">
        <v>111.81699999999999</v>
      </c>
      <c r="Z26" s="496">
        <v>54.25</v>
      </c>
      <c r="AA26" s="485">
        <v>40.22</v>
      </c>
      <c r="AB26" s="485">
        <v>76.760000000000005</v>
      </c>
      <c r="AC26" s="485">
        <v>81.23</v>
      </c>
      <c r="AD26" s="485">
        <v>67.260000000000005</v>
      </c>
      <c r="AE26" s="485">
        <v>53.75</v>
      </c>
      <c r="AF26" s="485">
        <v>44.58</v>
      </c>
      <c r="AG26" s="485">
        <v>75.239999999999995</v>
      </c>
      <c r="AH26" s="485">
        <v>69.06</v>
      </c>
      <c r="AI26" s="485">
        <v>57.72</v>
      </c>
      <c r="AJ26" s="485">
        <v>51.71</v>
      </c>
      <c r="AK26" s="485">
        <v>59.41</v>
      </c>
      <c r="AL26" s="502">
        <v>67.760000000000005</v>
      </c>
      <c r="AM26" s="485">
        <v>80.069999999999993</v>
      </c>
      <c r="AN26" s="485">
        <v>77.5</v>
      </c>
      <c r="AO26" s="485">
        <v>62.89</v>
      </c>
      <c r="AP26" s="485">
        <v>68.622</v>
      </c>
      <c r="AQ26" s="485">
        <v>49.91</v>
      </c>
      <c r="AR26" s="485">
        <v>56.36</v>
      </c>
      <c r="AS26" s="485">
        <v>93.75</v>
      </c>
      <c r="AT26" s="485">
        <v>43.107999999999997</v>
      </c>
      <c r="AU26" s="485">
        <v>46.9</v>
      </c>
      <c r="AV26" s="485">
        <v>59.64</v>
      </c>
      <c r="AW26" s="485">
        <v>44.9</v>
      </c>
      <c r="AX26" s="502">
        <v>53.66</v>
      </c>
      <c r="AY26" s="485">
        <v>42.67</v>
      </c>
      <c r="AZ26" s="485">
        <v>37.880000000000003</v>
      </c>
      <c r="BA26" s="485">
        <v>53.95</v>
      </c>
      <c r="BB26" s="485">
        <v>52.4</v>
      </c>
      <c r="BC26" s="485">
        <v>6.17</v>
      </c>
      <c r="BD26" s="485">
        <v>12.88</v>
      </c>
      <c r="BE26" s="485">
        <v>21.36</v>
      </c>
      <c r="BF26" s="485">
        <v>22.97</v>
      </c>
      <c r="BG26" s="485">
        <v>27.89</v>
      </c>
      <c r="BH26" s="485">
        <v>51.34</v>
      </c>
      <c r="BI26" s="507">
        <v>26.34</v>
      </c>
      <c r="BJ26" s="502">
        <v>28.29</v>
      </c>
      <c r="BK26" s="485">
        <v>22.436</v>
      </c>
      <c r="BL26" s="485">
        <v>36.67</v>
      </c>
      <c r="BM26" s="485">
        <v>59.63</v>
      </c>
      <c r="BN26" s="485">
        <v>54.43</v>
      </c>
      <c r="BO26" s="485">
        <v>45.27</v>
      </c>
      <c r="BP26" s="485">
        <v>49.72</v>
      </c>
      <c r="BQ26" s="485">
        <v>33.9</v>
      </c>
      <c r="BR26" s="633">
        <v>66.650000000000006</v>
      </c>
      <c r="BS26" s="633">
        <v>66.295000000000002</v>
      </c>
      <c r="BT26" s="429">
        <f t="shared" si="5"/>
        <v>1.3770168519182504</v>
      </c>
      <c r="BU26" s="109"/>
      <c r="BV26" s="485"/>
    </row>
    <row r="27" spans="1:78">
      <c r="A27" s="478" t="s">
        <v>100</v>
      </c>
      <c r="B27" s="481">
        <v>0</v>
      </c>
      <c r="C27" s="480">
        <v>0</v>
      </c>
      <c r="D27" s="480">
        <v>0</v>
      </c>
      <c r="E27" s="480">
        <v>0</v>
      </c>
      <c r="F27" s="480">
        <v>0</v>
      </c>
      <c r="G27" s="480">
        <v>0</v>
      </c>
      <c r="H27" s="480">
        <v>0</v>
      </c>
      <c r="I27" s="480">
        <v>0</v>
      </c>
      <c r="J27" s="480">
        <v>0</v>
      </c>
      <c r="K27" s="480">
        <v>0</v>
      </c>
      <c r="L27" s="480">
        <v>0</v>
      </c>
      <c r="M27" s="480">
        <v>0</v>
      </c>
      <c r="N27" s="481">
        <v>265.39699999999999</v>
      </c>
      <c r="O27" s="480">
        <v>235.77799999999999</v>
      </c>
      <c r="P27" s="480">
        <v>255.73099999999999</v>
      </c>
      <c r="Q27" s="480">
        <v>70.034999999999997</v>
      </c>
      <c r="R27" s="480">
        <v>94.384</v>
      </c>
      <c r="S27" s="480">
        <v>117.428</v>
      </c>
      <c r="T27" s="480">
        <v>219.21199999999999</v>
      </c>
      <c r="U27" s="480">
        <v>212.05099999999999</v>
      </c>
      <c r="V27" s="480">
        <v>211.33</v>
      </c>
      <c r="W27" s="480">
        <v>188.10300000000001</v>
      </c>
      <c r="X27" s="480">
        <v>164.733</v>
      </c>
      <c r="Y27" s="493">
        <v>209.291</v>
      </c>
      <c r="Z27" s="480">
        <v>0</v>
      </c>
      <c r="AA27" s="480">
        <v>0</v>
      </c>
      <c r="AB27" s="480">
        <v>0</v>
      </c>
      <c r="AC27" s="480">
        <v>0</v>
      </c>
      <c r="AD27" s="480">
        <v>0</v>
      </c>
      <c r="AE27" s="485">
        <v>0</v>
      </c>
      <c r="AF27" s="485">
        <v>0</v>
      </c>
      <c r="AG27" s="485">
        <v>0</v>
      </c>
      <c r="AH27" s="485">
        <v>0</v>
      </c>
      <c r="AI27" s="485">
        <v>0</v>
      </c>
      <c r="AJ27" s="485">
        <v>0</v>
      </c>
      <c r="AK27" s="485">
        <v>0</v>
      </c>
      <c r="AL27" s="502">
        <v>0</v>
      </c>
      <c r="AM27" s="485">
        <v>0</v>
      </c>
      <c r="AN27" s="485">
        <v>0</v>
      </c>
      <c r="AO27" s="485">
        <v>0</v>
      </c>
      <c r="AP27" s="485">
        <v>0</v>
      </c>
      <c r="AQ27" s="485">
        <v>0</v>
      </c>
      <c r="AR27" s="485">
        <v>0</v>
      </c>
      <c r="AS27" s="485">
        <v>0</v>
      </c>
      <c r="AT27" s="485">
        <v>0</v>
      </c>
      <c r="AU27" s="485">
        <v>0</v>
      </c>
      <c r="AV27" s="485">
        <v>0</v>
      </c>
      <c r="AW27" s="485">
        <v>0</v>
      </c>
      <c r="AX27" s="502">
        <v>0</v>
      </c>
      <c r="AY27" s="485">
        <v>0</v>
      </c>
      <c r="AZ27" s="485">
        <v>0</v>
      </c>
      <c r="BA27" s="485">
        <v>0</v>
      </c>
      <c r="BB27" s="485">
        <v>0</v>
      </c>
      <c r="BC27" s="485">
        <v>0</v>
      </c>
      <c r="BD27" s="485">
        <v>0</v>
      </c>
      <c r="BE27" s="485">
        <v>0</v>
      </c>
      <c r="BF27" s="485">
        <v>0</v>
      </c>
      <c r="BG27" s="485">
        <v>526.70000000000005</v>
      </c>
      <c r="BH27" s="485">
        <v>0</v>
      </c>
      <c r="BI27" s="507">
        <v>0</v>
      </c>
      <c r="BJ27" s="502">
        <v>162.21</v>
      </c>
      <c r="BK27" s="485">
        <v>223.63</v>
      </c>
      <c r="BL27" s="485">
        <v>226.81</v>
      </c>
      <c r="BM27" s="485">
        <v>250.62</v>
      </c>
      <c r="BN27" s="485">
        <v>344.53</v>
      </c>
      <c r="BO27" s="485">
        <v>285.45999999999998</v>
      </c>
      <c r="BP27" s="485">
        <v>308.51</v>
      </c>
      <c r="BQ27" s="485">
        <v>466.51</v>
      </c>
      <c r="BR27" s="633">
        <v>723.59299999999996</v>
      </c>
      <c r="BS27" s="633">
        <v>1190.6030000000001</v>
      </c>
      <c r="BT27" s="429">
        <f t="shared" si="5"/>
        <v>1.2604955382570724</v>
      </c>
      <c r="BU27" s="109"/>
      <c r="BV27" s="485"/>
    </row>
    <row r="28" spans="1:78">
      <c r="A28" s="402" t="s">
        <v>101</v>
      </c>
      <c r="B28" s="485">
        <v>2243.5007000000001</v>
      </c>
      <c r="C28" s="485">
        <v>1728.60259</v>
      </c>
      <c r="D28" s="485">
        <v>1753.5972999999999</v>
      </c>
      <c r="E28" s="485">
        <v>1822.1125</v>
      </c>
      <c r="F28" s="485">
        <v>1455.3705</v>
      </c>
      <c r="G28" s="485">
        <v>1854.4122</v>
      </c>
      <c r="H28" s="485">
        <v>1652.1718000000001</v>
      </c>
      <c r="I28" s="485">
        <v>1407.7288000000001</v>
      </c>
      <c r="J28" s="485">
        <v>1209.4491</v>
      </c>
      <c r="K28" s="485">
        <v>1443.12736</v>
      </c>
      <c r="L28" s="485">
        <v>1785.2141999999999</v>
      </c>
      <c r="M28" s="485">
        <v>1031.0786000000001</v>
      </c>
      <c r="N28" s="481">
        <v>871.36751428571404</v>
      </c>
      <c r="O28" s="485">
        <v>831.41234571428595</v>
      </c>
      <c r="P28" s="485">
        <v>414.51603999999998</v>
      </c>
      <c r="Q28" s="485">
        <v>167.00147999999999</v>
      </c>
      <c r="R28" s="485">
        <v>279.54761142857097</v>
      </c>
      <c r="S28" s="485">
        <v>874.31705142857197</v>
      </c>
      <c r="T28" s="485">
        <v>895.19192285714303</v>
      </c>
      <c r="U28" s="485">
        <v>833.14984285714297</v>
      </c>
      <c r="V28" s="485">
        <v>613.01706285714295</v>
      </c>
      <c r="W28" s="485">
        <v>1245.1517428571401</v>
      </c>
      <c r="X28" s="485">
        <v>1174.7044514285701</v>
      </c>
      <c r="Y28" s="499">
        <v>863.47547714285702</v>
      </c>
      <c r="Z28" s="485">
        <v>586.13</v>
      </c>
      <c r="AA28" s="485">
        <v>578.32000000000005</v>
      </c>
      <c r="AB28" s="485">
        <v>456.53</v>
      </c>
      <c r="AC28" s="485">
        <v>213.08</v>
      </c>
      <c r="AD28" s="485">
        <v>250.22</v>
      </c>
      <c r="AE28" s="485">
        <v>309.14</v>
      </c>
      <c r="AF28" s="485">
        <v>347.48</v>
      </c>
      <c r="AG28" s="485">
        <v>1432.22</v>
      </c>
      <c r="AH28" s="485">
        <v>310.52</v>
      </c>
      <c r="AI28" s="485">
        <v>461.16</v>
      </c>
      <c r="AJ28" s="485">
        <v>421.94</v>
      </c>
      <c r="AK28" s="485">
        <v>238.5</v>
      </c>
      <c r="AL28" s="502">
        <v>622.15700000000004</v>
      </c>
      <c r="AM28" s="485">
        <v>616.68949999999995</v>
      </c>
      <c r="AN28" s="485">
        <v>570.226</v>
      </c>
      <c r="AO28" s="485">
        <v>560.63630000000001</v>
      </c>
      <c r="AP28" s="485">
        <v>757.97050000000002</v>
      </c>
      <c r="AQ28" s="485">
        <v>654.71074999999996</v>
      </c>
      <c r="AR28" s="485">
        <v>585.38049999999998</v>
      </c>
      <c r="AS28" s="485">
        <v>583.50630000000001</v>
      </c>
      <c r="AT28" s="485">
        <v>863.69325000000003</v>
      </c>
      <c r="AU28" s="485">
        <v>677.32074999999998</v>
      </c>
      <c r="AV28" s="485">
        <v>655.39919999999995</v>
      </c>
      <c r="AW28" s="485">
        <v>632.70650000000001</v>
      </c>
      <c r="AX28" s="502">
        <v>336.01</v>
      </c>
      <c r="AY28" s="485">
        <v>369.75</v>
      </c>
      <c r="AZ28" s="485">
        <v>442.01</v>
      </c>
      <c r="BA28" s="485">
        <v>376.6</v>
      </c>
      <c r="BB28" s="485">
        <v>377.14</v>
      </c>
      <c r="BC28" s="485">
        <v>269.69</v>
      </c>
      <c r="BD28" s="485">
        <v>401.67</v>
      </c>
      <c r="BE28" s="485">
        <v>318.95</v>
      </c>
      <c r="BF28" s="485">
        <v>357.73</v>
      </c>
      <c r="BG28" s="485">
        <v>318.89999999999998</v>
      </c>
      <c r="BH28" s="485">
        <v>803.67</v>
      </c>
      <c r="BI28" s="507">
        <v>366.13</v>
      </c>
      <c r="BJ28" s="502">
        <v>369.48</v>
      </c>
      <c r="BK28" s="485">
        <v>418.4</v>
      </c>
      <c r="BL28" s="485">
        <v>565.9</v>
      </c>
      <c r="BM28" s="485">
        <v>406.81</v>
      </c>
      <c r="BN28" s="485">
        <v>667.29</v>
      </c>
      <c r="BO28" s="485">
        <v>460.46</v>
      </c>
      <c r="BP28" s="485">
        <v>571.77</v>
      </c>
      <c r="BQ28" s="485">
        <v>453.18</v>
      </c>
      <c r="BR28" s="633">
        <v>323.83100000000002</v>
      </c>
      <c r="BS28" s="633">
        <v>395.75700000000001</v>
      </c>
      <c r="BT28" s="429">
        <f t="shared" si="5"/>
        <v>0.24100658513640649</v>
      </c>
      <c r="BU28" s="109"/>
      <c r="BV28" s="485"/>
    </row>
    <row r="29" spans="1:78">
      <c r="A29" s="486" t="s">
        <v>102</v>
      </c>
      <c r="B29" s="487">
        <v>7138.7532773375997</v>
      </c>
      <c r="C29" s="488">
        <v>7631.6197467483998</v>
      </c>
      <c r="D29" s="488">
        <v>7126.9474644479997</v>
      </c>
      <c r="E29" s="488">
        <v>7601.2214897451704</v>
      </c>
      <c r="F29" s="488">
        <v>10424.3886966231</v>
      </c>
      <c r="G29" s="488">
        <v>9272.8994217948693</v>
      </c>
      <c r="H29" s="488">
        <v>10641.645749932</v>
      </c>
      <c r="I29" s="488">
        <v>10264.155280000001</v>
      </c>
      <c r="J29" s="488">
        <v>9167.2805139845404</v>
      </c>
      <c r="K29" s="488">
        <v>9496.3567120978405</v>
      </c>
      <c r="L29" s="488">
        <v>7363.8955717342496</v>
      </c>
      <c r="M29" s="488">
        <v>5841.57057235293</v>
      </c>
      <c r="N29" s="487">
        <v>11863.683774388301</v>
      </c>
      <c r="O29" s="488">
        <v>11266.6259779635</v>
      </c>
      <c r="P29" s="488">
        <v>12731.531485490899</v>
      </c>
      <c r="Q29" s="488">
        <v>8803.3699311953696</v>
      </c>
      <c r="R29" s="488">
        <v>10982.352359669099</v>
      </c>
      <c r="S29" s="488">
        <v>14295.4871024207</v>
      </c>
      <c r="T29" s="488">
        <v>12681.5772865996</v>
      </c>
      <c r="U29" s="488">
        <v>16927.200297187701</v>
      </c>
      <c r="V29" s="488">
        <v>13420.9480111913</v>
      </c>
      <c r="W29" s="488">
        <v>12097.085812535001</v>
      </c>
      <c r="X29" s="488">
        <v>14209.879851068799</v>
      </c>
      <c r="Y29" s="500">
        <v>11264.974966194401</v>
      </c>
      <c r="Z29" s="488">
        <v>8683.48</v>
      </c>
      <c r="AA29" s="488">
        <v>5132.6499999999996</v>
      </c>
      <c r="AB29" s="488">
        <v>12059.67</v>
      </c>
      <c r="AC29" s="488">
        <v>8266.7999999999993</v>
      </c>
      <c r="AD29" s="488">
        <v>10832.82</v>
      </c>
      <c r="AE29" s="488">
        <v>12105.27</v>
      </c>
      <c r="AF29" s="488">
        <v>12841.53</v>
      </c>
      <c r="AG29" s="488">
        <v>14599.87</v>
      </c>
      <c r="AH29" s="488">
        <v>10264.33</v>
      </c>
      <c r="AI29" s="488">
        <v>14424.07</v>
      </c>
      <c r="AJ29" s="488">
        <v>12182.19</v>
      </c>
      <c r="AK29" s="488">
        <v>11039.87</v>
      </c>
      <c r="AL29" s="503">
        <v>8126.4836257700999</v>
      </c>
      <c r="AM29" s="504">
        <v>11300.5280615022</v>
      </c>
      <c r="AN29" s="504">
        <v>11763.0957561426</v>
      </c>
      <c r="AO29" s="504">
        <v>12329.3067474038</v>
      </c>
      <c r="AP29" s="504">
        <v>12950.9020474025</v>
      </c>
      <c r="AQ29" s="505">
        <v>11168.238738301099</v>
      </c>
      <c r="AR29" s="504">
        <v>11519.726631662201</v>
      </c>
      <c r="AS29" s="504">
        <v>12291.808371278001</v>
      </c>
      <c r="AT29" s="504">
        <v>10900.089451175299</v>
      </c>
      <c r="AU29" s="504">
        <v>11074.701887364599</v>
      </c>
      <c r="AV29" s="504">
        <v>10067.797353649001</v>
      </c>
      <c r="AW29" s="504">
        <v>11093.771603016799</v>
      </c>
      <c r="AX29" s="503">
        <v>8796.74</v>
      </c>
      <c r="AY29" s="504">
        <v>8397.02</v>
      </c>
      <c r="AZ29" s="504">
        <v>11839</v>
      </c>
      <c r="BA29" s="504">
        <v>9252.91</v>
      </c>
      <c r="BB29" s="504">
        <v>13477.63</v>
      </c>
      <c r="BC29" s="504">
        <v>12000.19</v>
      </c>
      <c r="BD29" s="504">
        <v>13315.71</v>
      </c>
      <c r="BE29" s="504">
        <v>14680.85</v>
      </c>
      <c r="BF29" s="504">
        <v>13294.55</v>
      </c>
      <c r="BG29" s="504">
        <v>11965.01</v>
      </c>
      <c r="BH29" s="504">
        <v>11801.1</v>
      </c>
      <c r="BI29" s="509">
        <v>9336.91</v>
      </c>
      <c r="BJ29" s="503">
        <v>8921.01</v>
      </c>
      <c r="BK29" s="504">
        <v>11730.23</v>
      </c>
      <c r="BL29" s="504">
        <v>12413.6</v>
      </c>
      <c r="BM29" s="504">
        <v>8487.61</v>
      </c>
      <c r="BN29" s="505">
        <v>9528.7000000000007</v>
      </c>
      <c r="BO29" s="505">
        <v>10561.58</v>
      </c>
      <c r="BP29" s="505">
        <v>17906.12</v>
      </c>
      <c r="BQ29" s="505">
        <v>12837.14</v>
      </c>
      <c r="BR29" s="505">
        <v>9807.3279999999995</v>
      </c>
      <c r="BS29" s="505">
        <v>12637.569</v>
      </c>
      <c r="BT29" s="457">
        <f>+IFERROR(BS29/BG29-1,"-")</f>
        <v>5.6210483735491978E-2</v>
      </c>
      <c r="BU29" s="109"/>
      <c r="BV29" s="485"/>
    </row>
    <row r="30" spans="1:78">
      <c r="A30" s="82" t="s">
        <v>59</v>
      </c>
      <c r="C30" s="489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89"/>
      <c r="Q30" s="489"/>
      <c r="R30" s="489"/>
      <c r="S30" s="489"/>
      <c r="T30" s="489"/>
      <c r="U30" s="489"/>
      <c r="V30" s="489"/>
      <c r="W30" s="489"/>
      <c r="X30" s="489"/>
      <c r="Y30" s="489"/>
      <c r="Z30" s="489"/>
      <c r="AA30" s="489"/>
      <c r="AB30" s="489"/>
      <c r="AC30" s="489"/>
      <c r="AD30" s="489"/>
      <c r="AE30" s="489"/>
      <c r="AF30" s="489"/>
      <c r="AG30" s="489"/>
      <c r="AH30" s="489"/>
      <c r="AI30" s="489"/>
      <c r="AJ30" s="489"/>
      <c r="AK30" s="489"/>
      <c r="AL30" s="489"/>
      <c r="AM30" s="489"/>
      <c r="AN30" s="489"/>
      <c r="AO30" s="489"/>
      <c r="AP30" s="489"/>
      <c r="AQ30" s="489"/>
      <c r="AR30" s="489"/>
      <c r="AS30" s="489"/>
      <c r="AT30" s="489"/>
      <c r="AU30" s="489"/>
      <c r="AV30" s="489"/>
      <c r="AW30" s="489"/>
      <c r="AX30" s="489"/>
      <c r="AY30" s="489"/>
      <c r="AZ30" s="489"/>
      <c r="BA30" s="489"/>
      <c r="BB30" s="489"/>
      <c r="BC30" s="489"/>
      <c r="BD30" s="489"/>
      <c r="BE30" s="510"/>
      <c r="BF30" s="510"/>
      <c r="BG30" s="510"/>
      <c r="BH30" s="510"/>
      <c r="BI30" s="510"/>
      <c r="BJ30" s="510"/>
      <c r="BK30" s="510"/>
      <c r="BL30" s="510"/>
      <c r="BM30" s="510"/>
      <c r="BN30" s="510"/>
      <c r="BO30" s="485"/>
      <c r="BP30" s="485"/>
      <c r="BQ30" s="485"/>
      <c r="BR30" s="485"/>
      <c r="BS30" s="485"/>
      <c r="BV30" s="109"/>
    </row>
    <row r="31" spans="1:78">
      <c r="A31" s="82" t="s">
        <v>60</v>
      </c>
      <c r="B31" s="489"/>
      <c r="C31" s="489"/>
      <c r="D31" s="489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89"/>
      <c r="Q31" s="489"/>
      <c r="R31" s="489"/>
      <c r="S31" s="489"/>
      <c r="T31" s="489"/>
      <c r="U31" s="489"/>
      <c r="V31" s="489"/>
      <c r="W31" s="489"/>
      <c r="X31" s="489"/>
      <c r="Y31" s="489"/>
      <c r="Z31" s="489"/>
      <c r="AA31" s="489"/>
      <c r="AB31" s="489"/>
      <c r="AC31" s="489"/>
      <c r="AD31" s="489"/>
      <c r="AE31" s="489"/>
      <c r="AF31" s="489"/>
      <c r="AG31" s="489"/>
      <c r="AH31" s="489"/>
      <c r="AI31" s="489"/>
      <c r="AJ31" s="489"/>
      <c r="AK31" s="489"/>
      <c r="AL31" s="489"/>
      <c r="AM31" s="489"/>
      <c r="AN31" s="489"/>
      <c r="AO31" s="489"/>
      <c r="AP31" s="489"/>
      <c r="AQ31" s="489"/>
      <c r="AR31" s="489"/>
      <c r="AS31" s="489"/>
      <c r="AT31" s="489"/>
      <c r="AU31" s="489"/>
      <c r="AV31" s="489"/>
      <c r="AW31" s="489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485"/>
      <c r="BP31" s="485"/>
      <c r="BQ31" s="485"/>
      <c r="BR31" s="485"/>
      <c r="BS31" s="485"/>
      <c r="BU31" s="109"/>
      <c r="BV31" s="109"/>
      <c r="BW31" s="27"/>
    </row>
    <row r="32" spans="1:78">
      <c r="A32" s="82" t="s">
        <v>61</v>
      </c>
      <c r="B32" s="489"/>
      <c r="C32" s="489"/>
      <c r="D32" s="489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89"/>
      <c r="Q32" s="489"/>
      <c r="R32" s="489"/>
      <c r="S32" s="489"/>
      <c r="T32" s="489"/>
      <c r="U32" s="489"/>
      <c r="V32" s="489"/>
      <c r="W32" s="489"/>
      <c r="X32" s="489"/>
      <c r="Y32" s="489"/>
      <c r="Z32" s="489"/>
      <c r="AA32" s="489"/>
      <c r="AB32" s="489"/>
      <c r="AC32" s="489"/>
      <c r="AD32" s="489"/>
      <c r="AE32" s="489"/>
      <c r="AF32" s="489"/>
      <c r="AG32" s="489"/>
      <c r="AH32" s="489"/>
      <c r="AI32" s="489"/>
      <c r="AJ32" s="489"/>
      <c r="AK32" s="489"/>
      <c r="AL32" s="489"/>
      <c r="AM32" s="489"/>
      <c r="AN32" s="489"/>
      <c r="AO32" s="489"/>
      <c r="AP32" s="489"/>
      <c r="AQ32" s="489"/>
      <c r="AR32" s="489"/>
      <c r="AS32" s="489"/>
      <c r="AT32" s="489"/>
      <c r="AU32" s="489"/>
      <c r="AV32" s="489"/>
      <c r="AW32" s="489"/>
      <c r="BL32"/>
      <c r="BQ32" s="485"/>
      <c r="BR32" s="485"/>
      <c r="BS32" s="485"/>
      <c r="BU32" s="109"/>
      <c r="BV32" s="109"/>
      <c r="BW32" s="27"/>
    </row>
    <row r="33" spans="1:73">
      <c r="A33" s="489"/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AL33" s="489"/>
      <c r="AM33" s="489"/>
      <c r="AN33" s="489"/>
      <c r="AO33" s="489"/>
      <c r="AP33" s="489"/>
      <c r="AQ33" s="489"/>
      <c r="AR33" s="489"/>
      <c r="AS33" s="489"/>
      <c r="AT33" s="489"/>
      <c r="AU33" s="489"/>
      <c r="AV33" s="489"/>
      <c r="AW33" s="489"/>
      <c r="BL33"/>
      <c r="BN33"/>
      <c r="BO33"/>
      <c r="BP33"/>
      <c r="BU33" s="485"/>
    </row>
    <row r="34" spans="1:73"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AL34" s="489"/>
      <c r="AM34" s="489"/>
      <c r="AN34" s="489"/>
      <c r="AO34" s="489"/>
      <c r="AP34" s="489"/>
      <c r="AQ34" s="489"/>
      <c r="AR34" s="489"/>
      <c r="AS34" s="489"/>
      <c r="AT34" s="489"/>
      <c r="AU34" s="489"/>
      <c r="AV34" s="489"/>
      <c r="AW34" s="489"/>
      <c r="BL34"/>
      <c r="BN34"/>
      <c r="BO34"/>
      <c r="BP34"/>
      <c r="BU34" s="485"/>
    </row>
    <row r="35" spans="1:73">
      <c r="B35" s="489"/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AL35" s="489"/>
      <c r="AM35" s="489"/>
      <c r="AN35" s="489"/>
      <c r="AO35" s="489"/>
      <c r="AP35" s="489"/>
      <c r="AQ35" s="489"/>
      <c r="AR35" s="489"/>
      <c r="AS35" s="489"/>
      <c r="AT35" s="489"/>
      <c r="AU35" s="489"/>
      <c r="AV35" s="489"/>
      <c r="AW35" s="489"/>
      <c r="BL35"/>
      <c r="BN35"/>
      <c r="BO35"/>
      <c r="BP35"/>
      <c r="BU35" s="485"/>
    </row>
    <row r="36" spans="1:73">
      <c r="AL36" s="489"/>
      <c r="AM36" s="489"/>
      <c r="AN36" s="489"/>
      <c r="AO36" s="489"/>
      <c r="AP36" s="489"/>
      <c r="AQ36" s="489"/>
      <c r="AR36" s="489"/>
      <c r="AS36" s="489"/>
      <c r="AT36" s="489"/>
      <c r="AU36" s="489"/>
      <c r="AV36" s="489"/>
      <c r="AW36" s="489"/>
      <c r="BL36"/>
      <c r="BN36"/>
      <c r="BO36"/>
      <c r="BP36"/>
    </row>
    <row r="37" spans="1:73">
      <c r="AL37" s="489"/>
      <c r="AM37" s="489"/>
      <c r="AN37" s="489"/>
      <c r="AO37" s="489"/>
      <c r="AP37" s="489"/>
      <c r="AQ37" s="489"/>
      <c r="AR37" s="489"/>
      <c r="AS37" s="489"/>
      <c r="AT37" s="489"/>
      <c r="AU37" s="489"/>
      <c r="AV37" s="489"/>
      <c r="AW37" s="489"/>
      <c r="BL37"/>
      <c r="BN37"/>
      <c r="BO37"/>
      <c r="BP37"/>
    </row>
    <row r="38" spans="1:73">
      <c r="AL38" s="489"/>
      <c r="AM38" s="489"/>
      <c r="AN38" s="489"/>
      <c r="AO38" s="489"/>
      <c r="AP38" s="489"/>
      <c r="AQ38" s="489"/>
      <c r="AR38" s="489"/>
      <c r="AS38" s="489"/>
      <c r="AT38" s="489"/>
      <c r="AU38" s="489"/>
      <c r="AV38" s="489"/>
      <c r="AW38" s="489"/>
      <c r="BL38"/>
      <c r="BN38"/>
      <c r="BO38"/>
      <c r="BP38"/>
    </row>
    <row r="39" spans="1:73">
      <c r="BL39"/>
      <c r="BN39"/>
      <c r="BO39"/>
      <c r="BP39"/>
    </row>
    <row r="40" spans="1:73">
      <c r="BL40"/>
      <c r="BN40"/>
      <c r="BO40"/>
      <c r="BP40"/>
    </row>
    <row r="41" spans="1:73">
      <c r="BL41"/>
      <c r="BN41"/>
      <c r="BO41"/>
      <c r="BP41"/>
    </row>
    <row r="42" spans="1:73">
      <c r="BL42"/>
      <c r="BN42"/>
      <c r="BO42"/>
      <c r="BP42"/>
    </row>
    <row r="43" spans="1:73">
      <c r="BL43"/>
      <c r="BN43"/>
      <c r="BO43"/>
      <c r="BP43"/>
    </row>
    <row r="44" spans="1:73">
      <c r="BL44"/>
      <c r="BN44"/>
      <c r="BO44"/>
      <c r="BP44"/>
    </row>
    <row r="45" spans="1:73">
      <c r="BL45"/>
      <c r="BN45"/>
      <c r="BO45"/>
      <c r="BP45"/>
    </row>
    <row r="46" spans="1:73">
      <c r="BL46"/>
      <c r="BN46"/>
      <c r="BO46"/>
      <c r="BP46"/>
    </row>
    <row r="47" spans="1:73">
      <c r="BL47"/>
      <c r="BN47"/>
      <c r="BO47"/>
      <c r="BP47"/>
    </row>
    <row r="48" spans="1:73">
      <c r="BL48"/>
      <c r="BN48"/>
      <c r="BO48"/>
      <c r="BP48"/>
    </row>
    <row r="49" spans="64:68">
      <c r="BL49"/>
      <c r="BN49"/>
      <c r="BO49"/>
      <c r="BP49"/>
    </row>
    <row r="50" spans="64:68">
      <c r="BL50"/>
      <c r="BN50"/>
      <c r="BO50"/>
      <c r="BP50"/>
    </row>
    <row r="51" spans="64:68">
      <c r="BL51"/>
      <c r="BN51"/>
      <c r="BO51"/>
      <c r="BP51"/>
    </row>
    <row r="52" spans="64:68">
      <c r="BL52"/>
      <c r="BN52"/>
      <c r="BO52"/>
      <c r="BP52"/>
    </row>
    <row r="53" spans="64:68">
      <c r="BL53"/>
      <c r="BN53"/>
      <c r="BO53"/>
      <c r="BP53"/>
    </row>
    <row r="54" spans="64:68">
      <c r="BN54"/>
      <c r="BO54"/>
      <c r="BP54"/>
    </row>
  </sheetData>
  <sortState ref="BN33:BP50">
    <sortCondition descending="1" ref="BP32"/>
  </sortState>
  <mergeCells count="7">
    <mergeCell ref="BJ6:BT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BV29"/>
  <sheetViews>
    <sheetView showGridLines="0" workbookViewId="0">
      <pane xSplit="1" ySplit="7" topLeftCell="BJ8" activePane="bottomRight" state="frozen"/>
      <selection pane="topRight"/>
      <selection pane="bottomLeft"/>
      <selection pane="bottomRight" activeCell="BR18" sqref="BR18"/>
    </sheetView>
  </sheetViews>
  <sheetFormatPr baseColWidth="10" defaultColWidth="11.42578125" defaultRowHeight="15"/>
  <cols>
    <col min="1" max="1" width="16.7109375" style="53" customWidth="1"/>
    <col min="2" max="6" width="10.42578125" style="53" customWidth="1"/>
    <col min="7" max="24" width="10.28515625" style="53" customWidth="1"/>
    <col min="25" max="25" width="10.85546875" style="53" customWidth="1"/>
    <col min="26" max="28" width="10.28515625" style="53" customWidth="1"/>
    <col min="29" max="29" width="8.7109375" style="53" customWidth="1"/>
    <col min="30" max="71" width="9.85546875" style="53" customWidth="1"/>
    <col min="72" max="72" width="12.5703125" style="53" customWidth="1"/>
    <col min="73" max="73" width="14" customWidth="1"/>
  </cols>
  <sheetData>
    <row r="1" spans="1:74">
      <c r="A1" s="87" t="s">
        <v>30</v>
      </c>
    </row>
    <row r="2" spans="1:74">
      <c r="A2" s="87"/>
    </row>
    <row r="3" spans="1:74">
      <c r="A3" s="88" t="s">
        <v>103</v>
      </c>
    </row>
    <row r="4" spans="1:74">
      <c r="A4" s="56" t="s">
        <v>104</v>
      </c>
    </row>
    <row r="5" spans="1:74">
      <c r="A5" s="167" t="s">
        <v>64</v>
      </c>
    </row>
    <row r="6" spans="1:74">
      <c r="A6" s="700" t="s">
        <v>105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4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4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3"/>
      <c r="AX6" s="682">
        <v>2023</v>
      </c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9"/>
      <c r="BJ6" s="683">
        <v>2024</v>
      </c>
      <c r="BK6" s="683"/>
      <c r="BL6" s="683"/>
      <c r="BM6" s="683"/>
      <c r="BN6" s="683"/>
      <c r="BO6" s="683"/>
      <c r="BP6" s="683"/>
      <c r="BQ6" s="683"/>
      <c r="BR6" s="683"/>
      <c r="BS6" s="683"/>
      <c r="BT6" s="684"/>
    </row>
    <row r="7" spans="1:74" ht="25.5">
      <c r="A7" s="701"/>
      <c r="B7" s="91" t="s">
        <v>35</v>
      </c>
      <c r="C7" s="91" t="s">
        <v>36</v>
      </c>
      <c r="D7" s="91" t="s">
        <v>37</v>
      </c>
      <c r="E7" s="91" t="s">
        <v>38</v>
      </c>
      <c r="F7" s="230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91" t="s">
        <v>46</v>
      </c>
      <c r="N7" s="91" t="s">
        <v>35</v>
      </c>
      <c r="O7" s="91" t="s">
        <v>36</v>
      </c>
      <c r="P7" s="91" t="s">
        <v>37</v>
      </c>
      <c r="Q7" s="91" t="s">
        <v>38</v>
      </c>
      <c r="R7" s="230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91" t="s">
        <v>46</v>
      </c>
      <c r="Z7" s="91" t="s">
        <v>35</v>
      </c>
      <c r="AA7" s="91" t="s">
        <v>36</v>
      </c>
      <c r="AB7" s="91" t="s">
        <v>37</v>
      </c>
      <c r="AC7" s="91" t="s">
        <v>38</v>
      </c>
      <c r="AD7" s="230" t="s">
        <v>39</v>
      </c>
      <c r="AE7" s="91" t="s">
        <v>40</v>
      </c>
      <c r="AF7" s="91" t="s">
        <v>41</v>
      </c>
      <c r="AG7" s="91" t="s">
        <v>42</v>
      </c>
      <c r="AH7" s="91" t="s">
        <v>47</v>
      </c>
      <c r="AI7" s="91" t="s">
        <v>44</v>
      </c>
      <c r="AJ7" s="91" t="s">
        <v>45</v>
      </c>
      <c r="AK7" s="91" t="s">
        <v>46</v>
      </c>
      <c r="AL7" s="91" t="s">
        <v>35</v>
      </c>
      <c r="AM7" s="91" t="s">
        <v>36</v>
      </c>
      <c r="AN7" s="91" t="s">
        <v>37</v>
      </c>
      <c r="AO7" s="91" t="s">
        <v>38</v>
      </c>
      <c r="AP7" s="230" t="s">
        <v>39</v>
      </c>
      <c r="AQ7" s="91" t="s">
        <v>40</v>
      </c>
      <c r="AR7" s="91" t="s">
        <v>41</v>
      </c>
      <c r="AS7" s="91" t="s">
        <v>42</v>
      </c>
      <c r="AT7" s="91" t="s">
        <v>47</v>
      </c>
      <c r="AU7" s="91" t="s">
        <v>44</v>
      </c>
      <c r="AV7" s="91" t="s">
        <v>45</v>
      </c>
      <c r="AW7" s="91" t="s">
        <v>46</v>
      </c>
      <c r="AX7" s="91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tr">
        <f>+'Cdr 5'!BE7</f>
        <v>Ago</v>
      </c>
      <c r="BF7" s="45" t="str">
        <f>+'Cdr 5'!BF7</f>
        <v>Sept</v>
      </c>
      <c r="BG7" s="45" t="str">
        <f>+'Cdr 5'!BG7</f>
        <v>Oct</v>
      </c>
      <c r="BH7" s="45" t="str">
        <f>+'Cdr 5'!BH7</f>
        <v>Nov</v>
      </c>
      <c r="BI7" s="384" t="str">
        <f>+'Cdr 5'!BI7</f>
        <v>Dic</v>
      </c>
      <c r="BJ7" s="110" t="str">
        <f>+'Cdr 5'!BJ7</f>
        <v>Ene</v>
      </c>
      <c r="BK7" s="110" t="str">
        <f>+'Cdr 5'!BK7</f>
        <v>Feb</v>
      </c>
      <c r="BL7" s="110" t="s">
        <v>37</v>
      </c>
      <c r="BM7" s="110" t="s">
        <v>38</v>
      </c>
      <c r="BN7" s="110" t="str">
        <f>+'Cdr 5'!BN7</f>
        <v>May</v>
      </c>
      <c r="BO7" s="110" t="str">
        <f>+'Cdr 5'!BO7</f>
        <v>Jun</v>
      </c>
      <c r="BP7" s="110" t="str">
        <f>+'Cdr 5'!BP7</f>
        <v>Jul</v>
      </c>
      <c r="BQ7" s="110" t="str">
        <f>+'Cdr 5'!BQ7</f>
        <v>Ago</v>
      </c>
      <c r="BR7" s="110" t="str">
        <f>+'Cdr 5'!BR7</f>
        <v>Set</v>
      </c>
      <c r="BS7" s="623" t="str">
        <f>+'Cdr 5'!BS7</f>
        <v>Oct</v>
      </c>
      <c r="BT7" s="45" t="str">
        <f>'Cdr 1 '!BT7</f>
        <v>Var. % 
Oct 24/23</v>
      </c>
    </row>
    <row r="8" spans="1:74">
      <c r="A8" s="459" t="s">
        <v>48</v>
      </c>
      <c r="B8" s="460">
        <f t="shared" ref="B8:AG8" si="0">SUM(B9:B23)</f>
        <v>14552.328519999999</v>
      </c>
      <c r="C8" s="461">
        <f t="shared" si="0"/>
        <v>20902.08236</v>
      </c>
      <c r="D8" s="461">
        <f t="shared" si="0"/>
        <v>18881.871419999999</v>
      </c>
      <c r="E8" s="461">
        <f t="shared" si="0"/>
        <v>10339.52534</v>
      </c>
      <c r="F8" s="461">
        <f t="shared" si="0"/>
        <v>9501.44758</v>
      </c>
      <c r="G8" s="461">
        <f t="shared" si="0"/>
        <v>13311.803680000001</v>
      </c>
      <c r="H8" s="461">
        <f t="shared" si="0"/>
        <v>10940.069020000001</v>
      </c>
      <c r="I8" s="461">
        <f t="shared" si="0"/>
        <v>11480.5402333333</v>
      </c>
      <c r="J8" s="461">
        <f t="shared" si="0"/>
        <v>4780.4431599999998</v>
      </c>
      <c r="K8" s="461">
        <f t="shared" si="0"/>
        <v>11071.939200000001</v>
      </c>
      <c r="L8" s="461">
        <f t="shared" si="0"/>
        <v>11553.188319999999</v>
      </c>
      <c r="M8" s="468">
        <f t="shared" si="0"/>
        <v>9488.1547399999999</v>
      </c>
      <c r="N8" s="460">
        <f t="shared" si="0"/>
        <v>10738.9107638429</v>
      </c>
      <c r="O8" s="461">
        <f t="shared" si="0"/>
        <v>22071.925765296299</v>
      </c>
      <c r="P8" s="461">
        <f t="shared" si="0"/>
        <v>9531.4170994086198</v>
      </c>
      <c r="Q8" s="461">
        <f t="shared" si="0"/>
        <v>5067.9328135894302</v>
      </c>
      <c r="R8" s="461">
        <f t="shared" si="0"/>
        <v>6187.0606261451603</v>
      </c>
      <c r="S8" s="461">
        <f t="shared" si="0"/>
        <v>9627.2567954727492</v>
      </c>
      <c r="T8" s="461">
        <f t="shared" si="0"/>
        <v>9984.7464119581291</v>
      </c>
      <c r="U8" s="461">
        <f t="shared" si="0"/>
        <v>10764.77131</v>
      </c>
      <c r="V8" s="461">
        <f t="shared" si="0"/>
        <v>14203.56388</v>
      </c>
      <c r="W8" s="461">
        <f t="shared" si="0"/>
        <v>19610.601330000001</v>
      </c>
      <c r="X8" s="461">
        <f t="shared" si="0"/>
        <v>12544.406679608401</v>
      </c>
      <c r="Y8" s="468">
        <f t="shared" si="0"/>
        <v>16373.053995431401</v>
      </c>
      <c r="Z8" s="460">
        <f t="shared" si="0"/>
        <v>13713.38</v>
      </c>
      <c r="AA8" s="461">
        <f t="shared" si="0"/>
        <v>25552.78</v>
      </c>
      <c r="AB8" s="461">
        <f t="shared" si="0"/>
        <v>17280.560000000001</v>
      </c>
      <c r="AC8" s="461">
        <f t="shared" si="0"/>
        <v>9462.1299999999992</v>
      </c>
      <c r="AD8" s="461">
        <f t="shared" si="0"/>
        <v>12465.63</v>
      </c>
      <c r="AE8" s="461">
        <f t="shared" si="0"/>
        <v>6346.22</v>
      </c>
      <c r="AF8" s="461">
        <f t="shared" si="0"/>
        <v>6244.64</v>
      </c>
      <c r="AG8" s="461">
        <f t="shared" si="0"/>
        <v>8142.65</v>
      </c>
      <c r="AH8" s="461">
        <f t="shared" ref="AH8:BM8" si="1">SUM(AH9:AH23)</f>
        <v>4376.97</v>
      </c>
      <c r="AI8" s="461">
        <f t="shared" si="1"/>
        <v>9093.08</v>
      </c>
      <c r="AJ8" s="461">
        <f t="shared" si="1"/>
        <v>21520.82</v>
      </c>
      <c r="AK8" s="468">
        <f t="shared" si="1"/>
        <v>15832.98</v>
      </c>
      <c r="AL8" s="460">
        <f t="shared" si="1"/>
        <v>22008.874260000001</v>
      </c>
      <c r="AM8" s="461">
        <f t="shared" si="1"/>
        <v>15653.59907</v>
      </c>
      <c r="AN8" s="461">
        <f t="shared" si="1"/>
        <v>13250.257809999999</v>
      </c>
      <c r="AO8" s="461">
        <f t="shared" si="1"/>
        <v>10918.7938951582</v>
      </c>
      <c r="AP8" s="461">
        <f t="shared" si="1"/>
        <v>9057.5844400000005</v>
      </c>
      <c r="AQ8" s="461">
        <f t="shared" si="1"/>
        <v>9832.2648224615405</v>
      </c>
      <c r="AR8" s="461">
        <f t="shared" si="1"/>
        <v>7181.1130199999998</v>
      </c>
      <c r="AS8" s="461">
        <f t="shared" si="1"/>
        <v>8543.5502523076902</v>
      </c>
      <c r="AT8" s="461">
        <f t="shared" si="1"/>
        <v>8603.6551223076895</v>
      </c>
      <c r="AU8" s="461">
        <f t="shared" si="1"/>
        <v>20690.563590000002</v>
      </c>
      <c r="AV8" s="461">
        <f t="shared" si="1"/>
        <v>19836.045900000001</v>
      </c>
      <c r="AW8" s="468">
        <f t="shared" si="1"/>
        <v>15305.578339575601</v>
      </c>
      <c r="AX8" s="460">
        <f t="shared" si="1"/>
        <v>12025.89</v>
      </c>
      <c r="AY8" s="96">
        <f t="shared" si="1"/>
        <v>23999.79</v>
      </c>
      <c r="AZ8" s="96">
        <f t="shared" si="1"/>
        <v>19376.13</v>
      </c>
      <c r="BA8" s="96">
        <f t="shared" si="1"/>
        <v>7724.03</v>
      </c>
      <c r="BB8" s="96">
        <f t="shared" si="1"/>
        <v>4580.66</v>
      </c>
      <c r="BC8" s="96">
        <f t="shared" si="1"/>
        <v>7831.94</v>
      </c>
      <c r="BD8" s="96">
        <f t="shared" si="1"/>
        <v>13510.73</v>
      </c>
      <c r="BE8" s="96">
        <f t="shared" si="1"/>
        <v>14053.57</v>
      </c>
      <c r="BF8" s="96">
        <f t="shared" si="1"/>
        <v>16807.93</v>
      </c>
      <c r="BG8" s="96">
        <f t="shared" si="1"/>
        <v>15361.76</v>
      </c>
      <c r="BH8" s="96">
        <f t="shared" si="1"/>
        <v>14695.92</v>
      </c>
      <c r="BI8" s="453">
        <f t="shared" si="1"/>
        <v>18237.689999999999</v>
      </c>
      <c r="BJ8" s="96">
        <f t="shared" si="1"/>
        <v>20313.34</v>
      </c>
      <c r="BK8" s="96">
        <f t="shared" si="1"/>
        <v>8566.99</v>
      </c>
      <c r="BL8" s="134">
        <f t="shared" si="1"/>
        <v>11317.06</v>
      </c>
      <c r="BM8" s="134">
        <f t="shared" si="1"/>
        <v>13728.22</v>
      </c>
      <c r="BN8" s="96">
        <f t="shared" ref="BN8:BR8" si="2">SUM(BN9:BN23)</f>
        <v>14465.02</v>
      </c>
      <c r="BO8" s="96">
        <f t="shared" si="2"/>
        <v>14855.16</v>
      </c>
      <c r="BP8" s="96">
        <f t="shared" si="2"/>
        <v>17009.91</v>
      </c>
      <c r="BQ8" s="96">
        <f t="shared" si="2"/>
        <v>13804.89</v>
      </c>
      <c r="BR8" s="96">
        <f t="shared" si="2"/>
        <v>8338.98</v>
      </c>
      <c r="BS8" s="96">
        <f t="shared" ref="BS8" si="3">SUM(BS9:BS23)</f>
        <v>20596.091000000004</v>
      </c>
      <c r="BT8" s="136">
        <f>+IFERROR(BS8/BG8-1,"-")</f>
        <v>0.34073771494932892</v>
      </c>
      <c r="BV8" s="53"/>
    </row>
    <row r="9" spans="1:74">
      <c r="A9" s="169" t="s">
        <v>106</v>
      </c>
      <c r="B9" s="462">
        <v>3320.3049000000001</v>
      </c>
      <c r="C9" s="463">
        <v>1937.3595</v>
      </c>
      <c r="D9" s="463">
        <v>2097.23</v>
      </c>
      <c r="E9" s="463">
        <v>2163.0909999999999</v>
      </c>
      <c r="F9" s="463">
        <v>2071.8977</v>
      </c>
      <c r="G9" s="463">
        <v>1703.3810000000001</v>
      </c>
      <c r="H9" s="463">
        <v>2353.8625000000002</v>
      </c>
      <c r="I9" s="463">
        <v>2273.7536</v>
      </c>
      <c r="J9" s="463">
        <v>2459.0453000000002</v>
      </c>
      <c r="K9" s="463">
        <v>1714.9145599999999</v>
      </c>
      <c r="L9" s="463">
        <v>1229.9839999999999</v>
      </c>
      <c r="M9" s="469">
        <v>1223.682</v>
      </c>
      <c r="N9" s="462">
        <v>1523.1929438428899</v>
      </c>
      <c r="O9" s="463">
        <v>1456.7834992963301</v>
      </c>
      <c r="P9" s="463">
        <v>1809.5198494086201</v>
      </c>
      <c r="Q9" s="463">
        <v>1347.9877135894301</v>
      </c>
      <c r="R9" s="463">
        <v>880.13862614515904</v>
      </c>
      <c r="S9" s="463">
        <v>2139.9561954727501</v>
      </c>
      <c r="T9" s="463">
        <v>2141.9012619581299</v>
      </c>
      <c r="U9" s="463">
        <v>3660.2624599999999</v>
      </c>
      <c r="V9" s="463">
        <v>2188.5603799999999</v>
      </c>
      <c r="W9" s="463">
        <v>2162.9379300000001</v>
      </c>
      <c r="X9" s="463">
        <v>1935.20002442844</v>
      </c>
      <c r="Y9" s="469">
        <v>1587.4896954313799</v>
      </c>
      <c r="Z9" s="462">
        <v>2311.2800000000002</v>
      </c>
      <c r="AA9" s="463">
        <v>2499.7800000000002</v>
      </c>
      <c r="AB9" s="463">
        <v>2562.61</v>
      </c>
      <c r="AC9" s="463">
        <v>2352.3000000000002</v>
      </c>
      <c r="AD9" s="463">
        <v>2448.4899999999998</v>
      </c>
      <c r="AE9" s="463">
        <v>2589.1999999999998</v>
      </c>
      <c r="AF9" s="463">
        <v>2559.94</v>
      </c>
      <c r="AG9" s="463">
        <v>3163.22</v>
      </c>
      <c r="AH9" s="463">
        <v>2523.96</v>
      </c>
      <c r="AI9" s="463">
        <v>1890.97</v>
      </c>
      <c r="AJ9" s="463">
        <v>1707.43</v>
      </c>
      <c r="AK9" s="469">
        <v>619.22</v>
      </c>
      <c r="AL9" s="462">
        <v>1256.3657900000001</v>
      </c>
      <c r="AM9" s="463">
        <v>2189.5520700000002</v>
      </c>
      <c r="AN9" s="463">
        <v>2720.65551</v>
      </c>
      <c r="AO9" s="463">
        <v>1683.06984515825</v>
      </c>
      <c r="AP9" s="463">
        <v>1471.0943400000001</v>
      </c>
      <c r="AQ9" s="463">
        <v>1743.7440839999999</v>
      </c>
      <c r="AR9" s="463">
        <v>2210.3096999999998</v>
      </c>
      <c r="AS9" s="463">
        <v>2652.35511</v>
      </c>
      <c r="AT9" s="463">
        <v>2581.16248</v>
      </c>
      <c r="AU9" s="463">
        <v>4594.5864000000001</v>
      </c>
      <c r="AV9" s="463">
        <v>3512.5446000000002</v>
      </c>
      <c r="AW9" s="469">
        <v>3638.4823395755998</v>
      </c>
      <c r="AX9" s="462">
        <v>3125.21</v>
      </c>
      <c r="AY9" s="133">
        <v>4599.29</v>
      </c>
      <c r="AZ9" s="133">
        <v>2769.01</v>
      </c>
      <c r="BA9" s="133">
        <v>1741.98</v>
      </c>
      <c r="BB9" s="133">
        <v>2424.35</v>
      </c>
      <c r="BC9" s="133">
        <v>1612.33</v>
      </c>
      <c r="BD9" s="133">
        <v>1112.0999999999999</v>
      </c>
      <c r="BE9" s="133">
        <v>5039.33</v>
      </c>
      <c r="BF9" s="133">
        <v>4422.54</v>
      </c>
      <c r="BG9" s="133">
        <v>3050.79</v>
      </c>
      <c r="BH9" s="133">
        <v>2366.83</v>
      </c>
      <c r="BI9" s="288">
        <v>2305.86</v>
      </c>
      <c r="BJ9" s="133">
        <v>1686.8</v>
      </c>
      <c r="BK9" s="133">
        <v>2211.37</v>
      </c>
      <c r="BL9" s="133">
        <v>2250.41</v>
      </c>
      <c r="BM9" s="133">
        <v>2210.7600000000002</v>
      </c>
      <c r="BN9" s="133">
        <v>2759.55</v>
      </c>
      <c r="BO9" s="133">
        <v>3343.09</v>
      </c>
      <c r="BP9" s="133">
        <v>3842.03</v>
      </c>
      <c r="BQ9" s="133">
        <v>2466.75</v>
      </c>
      <c r="BR9" s="133">
        <v>3115.04</v>
      </c>
      <c r="BS9" s="133">
        <v>5518.8980000000001</v>
      </c>
      <c r="BT9" s="429">
        <f>+IFERROR(BS9/BG9-1,"-")</f>
        <v>0.80900619183883515</v>
      </c>
      <c r="BV9" s="53"/>
    </row>
    <row r="10" spans="1:74">
      <c r="A10" s="169" t="s">
        <v>107</v>
      </c>
      <c r="B10" s="462">
        <v>410.52</v>
      </c>
      <c r="C10" s="463">
        <v>276.9153</v>
      </c>
      <c r="D10" s="463">
        <v>214.12899999999999</v>
      </c>
      <c r="E10" s="463">
        <v>118.7255</v>
      </c>
      <c r="F10" s="463">
        <v>238.3801</v>
      </c>
      <c r="G10" s="463">
        <v>118.69799999999999</v>
      </c>
      <c r="H10" s="463">
        <v>237.41399999999999</v>
      </c>
      <c r="I10" s="463">
        <v>177.16499999999999</v>
      </c>
      <c r="J10" s="463">
        <v>121.66200000000001</v>
      </c>
      <c r="K10" s="463">
        <v>60.168500000000002</v>
      </c>
      <c r="L10" s="463">
        <v>43.308999999999997</v>
      </c>
      <c r="M10" s="469">
        <v>21.619499999999999</v>
      </c>
      <c r="N10" s="462">
        <v>0</v>
      </c>
      <c r="O10" s="463">
        <v>18.222000000000001</v>
      </c>
      <c r="P10" s="463">
        <v>24.221</v>
      </c>
      <c r="Q10" s="463">
        <v>184.63499999999999</v>
      </c>
      <c r="R10" s="463">
        <v>81.978999999999999</v>
      </c>
      <c r="S10" s="463">
        <v>0</v>
      </c>
      <c r="T10" s="463">
        <v>162.226</v>
      </c>
      <c r="U10" s="463">
        <v>17.128499999999999</v>
      </c>
      <c r="V10" s="463">
        <v>128.42500000000001</v>
      </c>
      <c r="W10" s="463">
        <v>115.309</v>
      </c>
      <c r="X10" s="463">
        <v>0</v>
      </c>
      <c r="Y10" s="469">
        <v>78.760499999999993</v>
      </c>
      <c r="Z10" s="462">
        <v>161.76</v>
      </c>
      <c r="AA10" s="463">
        <v>269.51</v>
      </c>
      <c r="AB10" s="463">
        <v>107.08</v>
      </c>
      <c r="AC10" s="463">
        <v>152.37</v>
      </c>
      <c r="AD10" s="463">
        <v>98.08</v>
      </c>
      <c r="AE10" s="463">
        <v>64.459999999999994</v>
      </c>
      <c r="AF10" s="463">
        <v>108.66</v>
      </c>
      <c r="AG10" s="463">
        <v>131.47999999999999</v>
      </c>
      <c r="AH10" s="463">
        <v>22.73</v>
      </c>
      <c r="AI10" s="463">
        <v>0</v>
      </c>
      <c r="AJ10" s="463">
        <v>109.56</v>
      </c>
      <c r="AK10" s="469">
        <v>75.489999999999995</v>
      </c>
      <c r="AL10" s="462">
        <v>301.39749999999998</v>
      </c>
      <c r="AM10" s="463">
        <v>81.825000000000003</v>
      </c>
      <c r="AN10" s="463">
        <v>79.251000000000005</v>
      </c>
      <c r="AO10" s="463">
        <v>55.692</v>
      </c>
      <c r="AP10" s="463">
        <v>0</v>
      </c>
      <c r="AQ10" s="463">
        <v>14.579499999999999</v>
      </c>
      <c r="AR10" s="463">
        <v>29.992999999999999</v>
      </c>
      <c r="AS10" s="463">
        <v>77.665000000000006</v>
      </c>
      <c r="AT10" s="463">
        <v>73.337500000000006</v>
      </c>
      <c r="AU10" s="463">
        <v>82.994500000000002</v>
      </c>
      <c r="AV10" s="463">
        <v>34.764000000000003</v>
      </c>
      <c r="AW10" s="469">
        <v>167.1765</v>
      </c>
      <c r="AX10" s="462">
        <v>190.21</v>
      </c>
      <c r="AY10" s="133">
        <v>503.76</v>
      </c>
      <c r="AZ10" s="133">
        <v>119.35</v>
      </c>
      <c r="BA10" s="133">
        <v>0</v>
      </c>
      <c r="BB10" s="133">
        <v>0</v>
      </c>
      <c r="BC10" s="133">
        <v>113.35</v>
      </c>
      <c r="BD10" s="133">
        <v>82.91</v>
      </c>
      <c r="BE10" s="133">
        <v>9.6300000000000008</v>
      </c>
      <c r="BF10" s="133">
        <v>207.64</v>
      </c>
      <c r="BG10" s="133">
        <v>63.11</v>
      </c>
      <c r="BH10" s="133">
        <v>8.61</v>
      </c>
      <c r="BI10" s="288">
        <v>469.73</v>
      </c>
      <c r="BJ10" s="133">
        <v>646.75</v>
      </c>
      <c r="BK10" s="133">
        <v>330.35</v>
      </c>
      <c r="BL10" s="133">
        <v>225.17</v>
      </c>
      <c r="BM10" s="133">
        <v>114.04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429">
        <f t="shared" ref="BT10:BT22" si="4">+IFERROR(BS10/BG10-1,"-")</f>
        <v>-1</v>
      </c>
      <c r="BV10" s="53"/>
    </row>
    <row r="11" spans="1:74">
      <c r="A11" s="169" t="s">
        <v>108</v>
      </c>
      <c r="B11" s="462">
        <v>0.80500000000000005</v>
      </c>
      <c r="C11" s="463">
        <v>7.6849999999999996</v>
      </c>
      <c r="D11" s="463">
        <v>821.05399999999997</v>
      </c>
      <c r="E11" s="463">
        <v>818.2056</v>
      </c>
      <c r="F11" s="463">
        <v>346.0856</v>
      </c>
      <c r="G11" s="463">
        <v>422.56119999999999</v>
      </c>
      <c r="H11" s="463">
        <v>184.73599999999999</v>
      </c>
      <c r="I11" s="463">
        <v>683.53620000000001</v>
      </c>
      <c r="J11" s="463">
        <v>0</v>
      </c>
      <c r="K11" s="463">
        <v>6.75</v>
      </c>
      <c r="L11" s="463">
        <v>846.96100000000001</v>
      </c>
      <c r="M11" s="469">
        <v>261.46100000000001</v>
      </c>
      <c r="N11" s="462">
        <v>180.2</v>
      </c>
      <c r="O11" s="463">
        <v>68.744500000000002</v>
      </c>
      <c r="P11" s="463">
        <v>668.60550000000001</v>
      </c>
      <c r="Q11" s="463">
        <v>386.572</v>
      </c>
      <c r="R11" s="463">
        <v>219.30099999999999</v>
      </c>
      <c r="S11" s="463">
        <v>6.5359999999999996</v>
      </c>
      <c r="T11" s="463">
        <v>10.506</v>
      </c>
      <c r="U11" s="463">
        <v>13.488</v>
      </c>
      <c r="V11" s="463">
        <v>90.244</v>
      </c>
      <c r="W11" s="463">
        <v>22.023</v>
      </c>
      <c r="X11" s="463">
        <v>5.657</v>
      </c>
      <c r="Y11" s="469">
        <v>92.632000000000005</v>
      </c>
      <c r="Z11" s="462">
        <v>91.79</v>
      </c>
      <c r="AA11" s="463">
        <v>434.34</v>
      </c>
      <c r="AB11" s="463">
        <v>1707.72</v>
      </c>
      <c r="AC11" s="463">
        <v>233.8</v>
      </c>
      <c r="AD11" s="463">
        <v>160.59</v>
      </c>
      <c r="AE11" s="463">
        <v>69.36</v>
      </c>
      <c r="AF11" s="463">
        <v>36.049999999999997</v>
      </c>
      <c r="AG11" s="463">
        <v>0</v>
      </c>
      <c r="AH11" s="463">
        <v>111.05</v>
      </c>
      <c r="AI11" s="463">
        <v>34.18</v>
      </c>
      <c r="AJ11" s="463">
        <v>130.30000000000001</v>
      </c>
      <c r="AK11" s="469">
        <v>97.65</v>
      </c>
      <c r="AL11" s="462">
        <v>187.33840000000001</v>
      </c>
      <c r="AM11" s="463">
        <v>386.28269999999998</v>
      </c>
      <c r="AN11" s="463">
        <v>142.4136</v>
      </c>
      <c r="AO11" s="463">
        <v>115.327</v>
      </c>
      <c r="AP11" s="463">
        <v>103.295</v>
      </c>
      <c r="AQ11" s="463">
        <v>14.2735</v>
      </c>
      <c r="AR11" s="463">
        <v>10.73</v>
      </c>
      <c r="AS11" s="463">
        <v>482.12700000000001</v>
      </c>
      <c r="AT11" s="463">
        <v>0</v>
      </c>
      <c r="AU11" s="463">
        <v>200.51589999999999</v>
      </c>
      <c r="AV11" s="463">
        <v>31.077000000000002</v>
      </c>
      <c r="AW11" s="469">
        <v>0</v>
      </c>
      <c r="AX11" s="462">
        <v>10.84</v>
      </c>
      <c r="AY11" s="133">
        <v>0</v>
      </c>
      <c r="AZ11" s="133">
        <v>149.9</v>
      </c>
      <c r="BA11" s="133">
        <v>72.8</v>
      </c>
      <c r="BB11" s="133">
        <v>60.06</v>
      </c>
      <c r="BC11" s="133">
        <v>178.75</v>
      </c>
      <c r="BD11" s="133">
        <v>143.88999999999999</v>
      </c>
      <c r="BE11" s="133">
        <v>40.99</v>
      </c>
      <c r="BF11" s="133">
        <v>129.19999999999999</v>
      </c>
      <c r="BG11" s="133">
        <v>2.83</v>
      </c>
      <c r="BH11" s="133">
        <v>7.83</v>
      </c>
      <c r="BI11" s="288">
        <v>78.41</v>
      </c>
      <c r="BJ11" s="133">
        <v>19.809999999999999</v>
      </c>
      <c r="BK11" s="133">
        <v>42.98</v>
      </c>
      <c r="BL11" s="133">
        <v>30.61</v>
      </c>
      <c r="BM11" s="133">
        <v>106.98</v>
      </c>
      <c r="BN11" s="133">
        <v>59.46</v>
      </c>
      <c r="BO11" s="133">
        <v>30.03</v>
      </c>
      <c r="BP11" s="133">
        <v>2.75</v>
      </c>
      <c r="BQ11" s="133">
        <v>4.54</v>
      </c>
      <c r="BR11" s="133">
        <v>6.05</v>
      </c>
      <c r="BS11" s="133">
        <v>0</v>
      </c>
      <c r="BT11" s="429">
        <f t="shared" si="4"/>
        <v>-1</v>
      </c>
      <c r="BV11" s="53"/>
    </row>
    <row r="12" spans="1:74">
      <c r="A12" s="169" t="s">
        <v>109</v>
      </c>
      <c r="B12" s="462">
        <v>818.44799999999998</v>
      </c>
      <c r="C12" s="463">
        <v>2175.1619999999998</v>
      </c>
      <c r="D12" s="463">
        <v>2540.3553999999999</v>
      </c>
      <c r="E12" s="463">
        <v>335.58199999999999</v>
      </c>
      <c r="F12" s="463">
        <v>289.33</v>
      </c>
      <c r="G12" s="463">
        <v>787.00300000000004</v>
      </c>
      <c r="H12" s="463">
        <v>1315.248</v>
      </c>
      <c r="I12" s="463">
        <v>157.78620000000001</v>
      </c>
      <c r="J12" s="463">
        <v>5.4960000000000004</v>
      </c>
      <c r="K12" s="463">
        <v>2043.87</v>
      </c>
      <c r="L12" s="463">
        <v>10</v>
      </c>
      <c r="M12" s="469">
        <v>66.569999999999993</v>
      </c>
      <c r="N12" s="462">
        <v>985.6925</v>
      </c>
      <c r="O12" s="463">
        <v>4050.9713999999999</v>
      </c>
      <c r="P12" s="463">
        <v>1208.5685000000001</v>
      </c>
      <c r="Q12" s="463">
        <v>0</v>
      </c>
      <c r="R12" s="463">
        <v>386.19400000000002</v>
      </c>
      <c r="S12" s="463">
        <v>707.77700000000004</v>
      </c>
      <c r="T12" s="463">
        <v>745.95799999999997</v>
      </c>
      <c r="U12" s="463">
        <v>205.75299999999999</v>
      </c>
      <c r="V12" s="463">
        <v>707.62699999999995</v>
      </c>
      <c r="W12" s="463">
        <v>1096.4939999999999</v>
      </c>
      <c r="X12" s="463">
        <v>652.92200000000003</v>
      </c>
      <c r="Y12" s="469">
        <v>65.481999999999999</v>
      </c>
      <c r="Z12" s="462">
        <v>0</v>
      </c>
      <c r="AA12" s="463">
        <v>4139.62</v>
      </c>
      <c r="AB12" s="463">
        <v>2355.35</v>
      </c>
      <c r="AC12" s="463">
        <v>556.25</v>
      </c>
      <c r="AD12" s="463">
        <v>643.67999999999995</v>
      </c>
      <c r="AE12" s="463">
        <v>85.04</v>
      </c>
      <c r="AF12" s="463">
        <v>0</v>
      </c>
      <c r="AG12" s="463">
        <v>0</v>
      </c>
      <c r="AH12" s="463">
        <v>0</v>
      </c>
      <c r="AI12" s="463">
        <v>0</v>
      </c>
      <c r="AJ12" s="463">
        <v>0</v>
      </c>
      <c r="AK12" s="469">
        <v>0</v>
      </c>
      <c r="AL12" s="462">
        <v>2434.0462000000002</v>
      </c>
      <c r="AM12" s="463">
        <v>1002.5167</v>
      </c>
      <c r="AN12" s="463">
        <v>217.77</v>
      </c>
      <c r="AO12" s="463">
        <v>122.5</v>
      </c>
      <c r="AP12" s="463">
        <v>20</v>
      </c>
      <c r="AQ12" s="463">
        <v>0</v>
      </c>
      <c r="AR12" s="463">
        <v>1.20102</v>
      </c>
      <c r="AS12" s="463">
        <v>46</v>
      </c>
      <c r="AT12" s="463">
        <v>13</v>
      </c>
      <c r="AU12" s="463">
        <v>44.5</v>
      </c>
      <c r="AV12" s="463">
        <v>84.92</v>
      </c>
      <c r="AW12" s="469">
        <v>0</v>
      </c>
      <c r="AX12" s="462" t="s">
        <v>110</v>
      </c>
      <c r="AY12" s="133">
        <v>2991.37</v>
      </c>
      <c r="AZ12" s="133">
        <v>1856.77</v>
      </c>
      <c r="BA12" s="133">
        <v>219.19</v>
      </c>
      <c r="BB12" s="133">
        <v>199.06</v>
      </c>
      <c r="BC12" s="133">
        <v>730.1</v>
      </c>
      <c r="BD12" s="133">
        <v>1895.27</v>
      </c>
      <c r="BE12" s="133">
        <v>927.58</v>
      </c>
      <c r="BF12" s="133">
        <v>223.96</v>
      </c>
      <c r="BG12" s="133">
        <v>78.849999999999994</v>
      </c>
      <c r="BH12" s="133">
        <v>72.45</v>
      </c>
      <c r="BI12" s="288" t="s">
        <v>110</v>
      </c>
      <c r="BJ12" s="133">
        <v>549.03</v>
      </c>
      <c r="BK12" s="133">
        <v>42.68</v>
      </c>
      <c r="BL12" s="133">
        <v>0</v>
      </c>
      <c r="BM12" s="133">
        <v>3.5</v>
      </c>
      <c r="BN12" s="133">
        <v>0</v>
      </c>
      <c r="BO12" s="133">
        <v>19.170000000000002</v>
      </c>
      <c r="BP12" s="133">
        <v>160.29</v>
      </c>
      <c r="BQ12" s="133">
        <v>105.85</v>
      </c>
      <c r="BR12" s="133">
        <v>119.47</v>
      </c>
      <c r="BS12" s="133">
        <v>0</v>
      </c>
      <c r="BT12" s="429">
        <f t="shared" si="4"/>
        <v>-1</v>
      </c>
      <c r="BV12" s="53"/>
    </row>
    <row r="13" spans="1:74">
      <c r="A13" s="169" t="s">
        <v>111</v>
      </c>
      <c r="B13" s="462">
        <v>7036.9780000000001</v>
      </c>
      <c r="C13" s="463">
        <v>11336.5159</v>
      </c>
      <c r="D13" s="463">
        <v>11375.46342</v>
      </c>
      <c r="E13" s="463">
        <v>5098.3625000000002</v>
      </c>
      <c r="F13" s="463">
        <v>4788.8937999999998</v>
      </c>
      <c r="G13" s="463">
        <v>8166.3741</v>
      </c>
      <c r="H13" s="463">
        <v>4438.2724600000001</v>
      </c>
      <c r="I13" s="463">
        <v>4117.6545999999998</v>
      </c>
      <c r="J13" s="463">
        <v>1378.6963000000001</v>
      </c>
      <c r="K13" s="463">
        <v>5021.8403399999997</v>
      </c>
      <c r="L13" s="463">
        <v>6051.6610000000001</v>
      </c>
      <c r="M13" s="469">
        <v>2320.8314</v>
      </c>
      <c r="N13" s="462">
        <v>3011.1750000000002</v>
      </c>
      <c r="O13" s="463">
        <v>9021.0162999999993</v>
      </c>
      <c r="P13" s="463">
        <v>2403.4915000000001</v>
      </c>
      <c r="Q13" s="463">
        <v>1783.8516999999999</v>
      </c>
      <c r="R13" s="463">
        <v>3841.1554999999998</v>
      </c>
      <c r="S13" s="463">
        <v>5880.1104999999998</v>
      </c>
      <c r="T13" s="463">
        <v>5077.2945</v>
      </c>
      <c r="U13" s="463">
        <v>5013.3864000000003</v>
      </c>
      <c r="V13" s="463">
        <v>8005.6554500000002</v>
      </c>
      <c r="W13" s="463">
        <v>11162.8848</v>
      </c>
      <c r="X13" s="463">
        <v>6991.9609</v>
      </c>
      <c r="Y13" s="469">
        <v>7359.9452000000001</v>
      </c>
      <c r="Z13" s="462">
        <v>5356.98</v>
      </c>
      <c r="AA13" s="463">
        <v>10552.4</v>
      </c>
      <c r="AB13" s="463">
        <v>3956.9</v>
      </c>
      <c r="AC13" s="463">
        <v>2618.21</v>
      </c>
      <c r="AD13" s="463">
        <v>5143.4399999999996</v>
      </c>
      <c r="AE13" s="463">
        <v>920.25</v>
      </c>
      <c r="AF13" s="463">
        <v>1773.19</v>
      </c>
      <c r="AG13" s="463">
        <v>3493.47</v>
      </c>
      <c r="AH13" s="463">
        <v>997.98</v>
      </c>
      <c r="AI13" s="463">
        <v>5950.17</v>
      </c>
      <c r="AJ13" s="463">
        <v>14615.22</v>
      </c>
      <c r="AK13" s="469">
        <v>9267.92</v>
      </c>
      <c r="AL13" s="462">
        <v>4675.1953999999996</v>
      </c>
      <c r="AM13" s="463">
        <v>2976.7905999999998</v>
      </c>
      <c r="AN13" s="463">
        <v>3471.8510999999999</v>
      </c>
      <c r="AO13" s="463">
        <v>2587.8866499999999</v>
      </c>
      <c r="AP13" s="463">
        <v>2288.0365999999999</v>
      </c>
      <c r="AQ13" s="463">
        <v>4580.9988000000003</v>
      </c>
      <c r="AR13" s="463">
        <v>4041.9087</v>
      </c>
      <c r="AS13" s="463">
        <v>4484.7352000000001</v>
      </c>
      <c r="AT13" s="463">
        <v>5516.5626000000002</v>
      </c>
      <c r="AU13" s="463">
        <v>6611.2482900000005</v>
      </c>
      <c r="AV13" s="463">
        <v>8888</v>
      </c>
      <c r="AW13" s="469">
        <v>5986.3014000000003</v>
      </c>
      <c r="AX13" s="462">
        <v>2044.59</v>
      </c>
      <c r="AY13" s="133">
        <v>5446.32</v>
      </c>
      <c r="AZ13" s="133">
        <v>6544.54</v>
      </c>
      <c r="BA13" s="133">
        <v>1940.81</v>
      </c>
      <c r="BB13" s="133">
        <v>528.80999999999995</v>
      </c>
      <c r="BC13" s="133">
        <v>1856.63</v>
      </c>
      <c r="BD13" s="133">
        <v>4514.72</v>
      </c>
      <c r="BE13" s="133">
        <v>5742.16</v>
      </c>
      <c r="BF13" s="133">
        <v>4950.2</v>
      </c>
      <c r="BG13" s="133">
        <v>9420.5</v>
      </c>
      <c r="BH13" s="133">
        <v>8195.11</v>
      </c>
      <c r="BI13" s="288">
        <v>7821.55</v>
      </c>
      <c r="BJ13" s="133">
        <v>8413.9599999999991</v>
      </c>
      <c r="BK13" s="133">
        <v>2892.45</v>
      </c>
      <c r="BL13" s="133">
        <v>5515.45</v>
      </c>
      <c r="BM13" s="133">
        <v>4752.25</v>
      </c>
      <c r="BN13" s="133">
        <v>5615.66</v>
      </c>
      <c r="BO13" s="133">
        <v>8201.06</v>
      </c>
      <c r="BP13" s="133">
        <v>4309.51</v>
      </c>
      <c r="BQ13" s="133">
        <v>1680.72</v>
      </c>
      <c r="BR13" s="133">
        <v>4104.55</v>
      </c>
      <c r="BS13" s="133">
        <v>13858.537</v>
      </c>
      <c r="BT13" s="429">
        <f t="shared" si="4"/>
        <v>0.47110418767581352</v>
      </c>
      <c r="BV13" s="53"/>
    </row>
    <row r="14" spans="1:74">
      <c r="A14" s="169" t="s">
        <v>112</v>
      </c>
      <c r="B14" s="462">
        <v>0</v>
      </c>
      <c r="C14" s="463">
        <v>0</v>
      </c>
      <c r="D14" s="463">
        <v>460.74</v>
      </c>
      <c r="E14" s="463">
        <v>212.03399999999999</v>
      </c>
      <c r="F14" s="463">
        <v>486.1404</v>
      </c>
      <c r="G14" s="463">
        <v>84.04</v>
      </c>
      <c r="H14" s="463">
        <v>0</v>
      </c>
      <c r="I14" s="463">
        <v>0</v>
      </c>
      <c r="J14" s="463">
        <v>0</v>
      </c>
      <c r="K14" s="463">
        <v>17.442</v>
      </c>
      <c r="L14" s="463">
        <v>0</v>
      </c>
      <c r="M14" s="469">
        <v>25.280999999999999</v>
      </c>
      <c r="N14" s="462">
        <v>0</v>
      </c>
      <c r="O14" s="463">
        <v>0</v>
      </c>
      <c r="P14" s="463">
        <v>22.827999999999999</v>
      </c>
      <c r="Q14" s="463">
        <v>0</v>
      </c>
      <c r="R14" s="463">
        <v>56.465000000000003</v>
      </c>
      <c r="S14" s="463">
        <v>0</v>
      </c>
      <c r="T14" s="463">
        <v>27.527000000000001</v>
      </c>
      <c r="U14" s="463">
        <v>174.13525000000001</v>
      </c>
      <c r="V14" s="463">
        <v>167.36664999999999</v>
      </c>
      <c r="W14" s="463">
        <v>0</v>
      </c>
      <c r="X14" s="463">
        <v>0</v>
      </c>
      <c r="Y14" s="469">
        <v>0</v>
      </c>
      <c r="Z14" s="462">
        <v>0</v>
      </c>
      <c r="AA14" s="463">
        <v>11.49</v>
      </c>
      <c r="AB14" s="463">
        <v>0</v>
      </c>
      <c r="AC14" s="463">
        <v>17.34</v>
      </c>
      <c r="AD14" s="463">
        <v>26.18</v>
      </c>
      <c r="AE14" s="463">
        <v>2.72</v>
      </c>
      <c r="AF14" s="463">
        <v>0.94</v>
      </c>
      <c r="AG14" s="463">
        <v>0</v>
      </c>
      <c r="AH14" s="463">
        <v>0</v>
      </c>
      <c r="AI14" s="463">
        <v>0</v>
      </c>
      <c r="AJ14" s="463">
        <v>2.58</v>
      </c>
      <c r="AK14" s="469">
        <v>0</v>
      </c>
      <c r="AL14" s="462">
        <v>0</v>
      </c>
      <c r="AM14" s="463">
        <v>0</v>
      </c>
      <c r="AN14" s="463">
        <v>0</v>
      </c>
      <c r="AO14" s="463">
        <v>0</v>
      </c>
      <c r="AP14" s="463">
        <v>6.766</v>
      </c>
      <c r="AQ14" s="463">
        <v>0</v>
      </c>
      <c r="AR14" s="463">
        <v>0</v>
      </c>
      <c r="AS14" s="463">
        <v>2.6785999999999999</v>
      </c>
      <c r="AT14" s="463">
        <v>31.561499999999999</v>
      </c>
      <c r="AU14" s="463">
        <v>0</v>
      </c>
      <c r="AV14" s="463">
        <v>2.7631999999999999</v>
      </c>
      <c r="AW14" s="469">
        <v>0</v>
      </c>
      <c r="AX14" s="462" t="s">
        <v>110</v>
      </c>
      <c r="AY14" s="133">
        <v>0</v>
      </c>
      <c r="AZ14" s="133">
        <v>18.850000000000001</v>
      </c>
      <c r="BA14" s="133">
        <v>0</v>
      </c>
      <c r="BB14" s="133">
        <v>6.49</v>
      </c>
      <c r="BC14" s="133">
        <v>0</v>
      </c>
      <c r="BD14" s="133">
        <v>0</v>
      </c>
      <c r="BE14" s="133">
        <v>0</v>
      </c>
      <c r="BF14" s="133">
        <v>29.26</v>
      </c>
      <c r="BG14" s="133">
        <v>17.850000000000001</v>
      </c>
      <c r="BH14" s="133" t="s">
        <v>110</v>
      </c>
      <c r="BI14" s="288">
        <v>56.69</v>
      </c>
      <c r="BJ14" s="133">
        <v>5.3</v>
      </c>
      <c r="BK14" s="133">
        <v>2.98</v>
      </c>
      <c r="BL14" s="133">
        <v>9.99</v>
      </c>
      <c r="BM14" s="133">
        <v>0</v>
      </c>
      <c r="BN14" s="133">
        <v>0</v>
      </c>
      <c r="BO14" s="133">
        <v>0</v>
      </c>
      <c r="BP14" s="133">
        <v>0</v>
      </c>
      <c r="BQ14" s="133">
        <v>10.72</v>
      </c>
      <c r="BR14" s="133">
        <v>0</v>
      </c>
      <c r="BS14" s="133">
        <v>0</v>
      </c>
      <c r="BT14" s="429">
        <f t="shared" si="4"/>
        <v>-1</v>
      </c>
      <c r="BV14" s="53"/>
    </row>
    <row r="15" spans="1:74">
      <c r="A15" s="169" t="s">
        <v>113</v>
      </c>
      <c r="B15" s="462">
        <v>0</v>
      </c>
      <c r="C15" s="463">
        <v>22.970859999999998</v>
      </c>
      <c r="D15" s="463">
        <v>0</v>
      </c>
      <c r="E15" s="463">
        <v>0</v>
      </c>
      <c r="F15" s="463">
        <v>0</v>
      </c>
      <c r="G15" s="463">
        <v>27.1128</v>
      </c>
      <c r="H15" s="463">
        <v>62.417639999999999</v>
      </c>
      <c r="I15" s="463">
        <v>21.982320000000001</v>
      </c>
      <c r="J15" s="463">
        <v>10.398</v>
      </c>
      <c r="K15" s="463">
        <v>10.51</v>
      </c>
      <c r="L15" s="463">
        <v>0</v>
      </c>
      <c r="M15" s="469">
        <v>58.265000000000001</v>
      </c>
      <c r="N15" s="462">
        <v>90.827560000000005</v>
      </c>
      <c r="O15" s="463">
        <v>42.722000000000001</v>
      </c>
      <c r="P15" s="463">
        <v>10.823</v>
      </c>
      <c r="Q15" s="463">
        <v>0</v>
      </c>
      <c r="R15" s="463">
        <v>3.5419999999999998</v>
      </c>
      <c r="S15" s="463">
        <v>0</v>
      </c>
      <c r="T15" s="463">
        <v>0</v>
      </c>
      <c r="U15" s="463">
        <v>24.053599999999999</v>
      </c>
      <c r="V15" s="463">
        <v>17.616</v>
      </c>
      <c r="W15" s="463">
        <v>35.164000000000001</v>
      </c>
      <c r="X15" s="463">
        <v>0</v>
      </c>
      <c r="Y15" s="469">
        <v>0</v>
      </c>
      <c r="Z15" s="462">
        <v>0</v>
      </c>
      <c r="AA15" s="463">
        <v>100.14</v>
      </c>
      <c r="AB15" s="463">
        <v>22.4</v>
      </c>
      <c r="AC15" s="463">
        <v>0</v>
      </c>
      <c r="AD15" s="463">
        <v>0</v>
      </c>
      <c r="AE15" s="463">
        <v>0</v>
      </c>
      <c r="AF15" s="463">
        <v>0</v>
      </c>
      <c r="AG15" s="463">
        <v>0</v>
      </c>
      <c r="AH15" s="463">
        <v>0</v>
      </c>
      <c r="AI15" s="463">
        <v>0</v>
      </c>
      <c r="AJ15" s="463">
        <v>0</v>
      </c>
      <c r="AK15" s="469">
        <v>0</v>
      </c>
      <c r="AL15" s="462">
        <v>0</v>
      </c>
      <c r="AM15" s="463">
        <v>0</v>
      </c>
      <c r="AN15" s="463">
        <v>19.9998</v>
      </c>
      <c r="AO15" s="463">
        <v>3</v>
      </c>
      <c r="AP15" s="463">
        <v>0</v>
      </c>
      <c r="AQ15" s="463">
        <v>0</v>
      </c>
      <c r="AR15" s="463">
        <v>0</v>
      </c>
      <c r="AS15" s="463">
        <v>0</v>
      </c>
      <c r="AT15" s="463">
        <v>0</v>
      </c>
      <c r="AU15" s="463">
        <v>0</v>
      </c>
      <c r="AV15" s="463">
        <v>0</v>
      </c>
      <c r="AW15" s="469">
        <v>0</v>
      </c>
      <c r="AX15" s="462">
        <v>16.13</v>
      </c>
      <c r="AY15" s="171">
        <v>0</v>
      </c>
      <c r="AZ15" s="171">
        <v>0</v>
      </c>
      <c r="BA15" s="171">
        <v>0</v>
      </c>
      <c r="BB15" s="171">
        <v>0</v>
      </c>
      <c r="BC15" s="171">
        <v>0</v>
      </c>
      <c r="BD15" s="171">
        <v>0</v>
      </c>
      <c r="BE15" s="171">
        <v>0</v>
      </c>
      <c r="BF15" s="171">
        <v>12.33</v>
      </c>
      <c r="BG15" s="171">
        <v>0</v>
      </c>
      <c r="BH15" s="171" t="s">
        <v>110</v>
      </c>
      <c r="BI15" s="178" t="s">
        <v>110</v>
      </c>
      <c r="BJ15" s="171">
        <v>15.12</v>
      </c>
      <c r="BK15" s="171">
        <v>0</v>
      </c>
      <c r="BL15" s="133">
        <v>0</v>
      </c>
      <c r="BM15" s="133">
        <v>6.66</v>
      </c>
      <c r="BN15" s="133">
        <v>0</v>
      </c>
      <c r="BO15" s="133">
        <v>0</v>
      </c>
      <c r="BP15" s="133">
        <v>6.49</v>
      </c>
      <c r="BQ15" s="133">
        <v>25.66</v>
      </c>
      <c r="BR15" s="133">
        <v>0</v>
      </c>
      <c r="BS15" s="133">
        <v>0</v>
      </c>
      <c r="BT15" s="429" t="str">
        <f t="shared" si="4"/>
        <v>-</v>
      </c>
      <c r="BV15" s="53"/>
    </row>
    <row r="16" spans="1:74">
      <c r="A16" s="169" t="s">
        <v>114</v>
      </c>
      <c r="B16" s="462">
        <v>8.7753599999999992</v>
      </c>
      <c r="C16" s="463">
        <v>36.823999999999998</v>
      </c>
      <c r="D16" s="463">
        <v>0</v>
      </c>
      <c r="E16" s="463">
        <v>14.734999999999999</v>
      </c>
      <c r="F16" s="463">
        <v>0</v>
      </c>
      <c r="G16" s="463">
        <v>0</v>
      </c>
      <c r="H16" s="463">
        <v>18.1645</v>
      </c>
      <c r="I16" s="463">
        <v>246.70248000000001</v>
      </c>
      <c r="J16" s="463">
        <v>30.1526</v>
      </c>
      <c r="K16" s="463">
        <v>6.46</v>
      </c>
      <c r="L16" s="463">
        <v>45.893000000000001</v>
      </c>
      <c r="M16" s="469">
        <v>215.65708000000001</v>
      </c>
      <c r="N16" s="462">
        <v>81.337500000000006</v>
      </c>
      <c r="O16" s="463">
        <v>78.213999999999999</v>
      </c>
      <c r="P16" s="463">
        <v>86.130499999999998</v>
      </c>
      <c r="Q16" s="463">
        <v>12.7866</v>
      </c>
      <c r="R16" s="463">
        <v>0</v>
      </c>
      <c r="S16" s="463">
        <v>16.510300000000001</v>
      </c>
      <c r="T16" s="463">
        <v>0</v>
      </c>
      <c r="U16" s="463">
        <v>0</v>
      </c>
      <c r="V16" s="463">
        <v>29.73</v>
      </c>
      <c r="W16" s="463">
        <v>212.22704999999999</v>
      </c>
      <c r="X16" s="463">
        <v>157.7355</v>
      </c>
      <c r="Y16" s="469">
        <v>1326.8957</v>
      </c>
      <c r="Z16" s="462">
        <v>460.51</v>
      </c>
      <c r="AA16" s="463">
        <v>399.58</v>
      </c>
      <c r="AB16" s="463">
        <v>232.11</v>
      </c>
      <c r="AC16" s="463">
        <v>177.64</v>
      </c>
      <c r="AD16" s="463">
        <v>29.92</v>
      </c>
      <c r="AE16" s="463">
        <v>0</v>
      </c>
      <c r="AF16" s="463">
        <v>0</v>
      </c>
      <c r="AG16" s="463">
        <v>0</v>
      </c>
      <c r="AH16" s="463">
        <v>14.93</v>
      </c>
      <c r="AI16" s="463">
        <v>0</v>
      </c>
      <c r="AJ16" s="463">
        <v>121.44</v>
      </c>
      <c r="AK16" s="469">
        <v>121.15</v>
      </c>
      <c r="AL16" s="462">
        <v>79.797300000000007</v>
      </c>
      <c r="AM16" s="463">
        <v>283.47669999999999</v>
      </c>
      <c r="AN16" s="463">
        <v>204.4128</v>
      </c>
      <c r="AO16" s="463">
        <v>732.35450000000003</v>
      </c>
      <c r="AP16" s="463">
        <v>30.501000000000001</v>
      </c>
      <c r="AQ16" s="463">
        <v>60.822099999999999</v>
      </c>
      <c r="AR16" s="463">
        <v>40.183</v>
      </c>
      <c r="AS16" s="463">
        <v>1.85</v>
      </c>
      <c r="AT16" s="463">
        <v>0</v>
      </c>
      <c r="AU16" s="463">
        <v>11.217499999999999</v>
      </c>
      <c r="AV16" s="463">
        <v>0</v>
      </c>
      <c r="AW16" s="469">
        <v>32.883400000000002</v>
      </c>
      <c r="AX16" s="462">
        <v>23.61</v>
      </c>
      <c r="AY16" s="171">
        <v>176.68</v>
      </c>
      <c r="AZ16" s="171">
        <v>195.32</v>
      </c>
      <c r="BA16" s="171">
        <v>15.47</v>
      </c>
      <c r="BB16" s="171">
        <v>71.56</v>
      </c>
      <c r="BC16" s="171">
        <v>0</v>
      </c>
      <c r="BD16" s="171">
        <v>27.43</v>
      </c>
      <c r="BE16" s="171">
        <v>13.05</v>
      </c>
      <c r="BF16" s="171">
        <v>351.25</v>
      </c>
      <c r="BG16" s="171">
        <v>66.14</v>
      </c>
      <c r="BH16" s="171">
        <v>13.66</v>
      </c>
      <c r="BI16" s="178">
        <v>177.41</v>
      </c>
      <c r="BJ16" s="171">
        <v>16.68</v>
      </c>
      <c r="BK16" s="171">
        <v>0</v>
      </c>
      <c r="BL16" s="133">
        <v>40.86</v>
      </c>
      <c r="BM16" s="133">
        <v>161.35</v>
      </c>
      <c r="BN16" s="133">
        <v>112.66</v>
      </c>
      <c r="BO16" s="133">
        <v>10.75</v>
      </c>
      <c r="BP16" s="133">
        <v>21.13</v>
      </c>
      <c r="BQ16" s="133">
        <v>34.25</v>
      </c>
      <c r="BR16" s="133">
        <v>0</v>
      </c>
      <c r="BS16" s="133">
        <v>8</v>
      </c>
      <c r="BT16" s="429">
        <f t="shared" si="4"/>
        <v>-0.87904445116419716</v>
      </c>
      <c r="BV16" s="53"/>
    </row>
    <row r="17" spans="1:74">
      <c r="A17" s="169" t="s">
        <v>115</v>
      </c>
      <c r="B17" s="462">
        <v>0</v>
      </c>
      <c r="C17" s="463">
        <v>297.89600000000002</v>
      </c>
      <c r="D17" s="463">
        <v>0</v>
      </c>
      <c r="E17" s="463">
        <v>0</v>
      </c>
      <c r="F17" s="463">
        <v>0</v>
      </c>
      <c r="G17" s="463">
        <v>0</v>
      </c>
      <c r="H17" s="463">
        <v>0</v>
      </c>
      <c r="I17" s="463">
        <v>0</v>
      </c>
      <c r="J17" s="463">
        <v>0</v>
      </c>
      <c r="K17" s="463">
        <v>0</v>
      </c>
      <c r="L17" s="463">
        <v>0</v>
      </c>
      <c r="M17" s="469">
        <v>53.46</v>
      </c>
      <c r="N17" s="462">
        <v>0</v>
      </c>
      <c r="O17" s="463">
        <v>0</v>
      </c>
      <c r="P17" s="463">
        <v>0</v>
      </c>
      <c r="Q17" s="463">
        <v>0</v>
      </c>
      <c r="R17" s="463">
        <v>0</v>
      </c>
      <c r="S17" s="463">
        <v>0</v>
      </c>
      <c r="T17" s="463">
        <v>0</v>
      </c>
      <c r="U17" s="463">
        <v>10.464</v>
      </c>
      <c r="V17" s="463">
        <v>0</v>
      </c>
      <c r="W17" s="463">
        <v>0</v>
      </c>
      <c r="X17" s="463">
        <v>0</v>
      </c>
      <c r="Y17" s="469">
        <v>0</v>
      </c>
      <c r="Z17" s="462">
        <v>48</v>
      </c>
      <c r="AA17" s="463">
        <v>0</v>
      </c>
      <c r="AB17" s="463">
        <v>0</v>
      </c>
      <c r="AC17" s="463">
        <v>0</v>
      </c>
      <c r="AD17" s="463">
        <v>2.4700000000000002</v>
      </c>
      <c r="AE17" s="463">
        <v>0</v>
      </c>
      <c r="AF17" s="463">
        <v>0</v>
      </c>
      <c r="AG17" s="463">
        <v>0</v>
      </c>
      <c r="AH17" s="463">
        <v>0</v>
      </c>
      <c r="AI17" s="463">
        <v>0</v>
      </c>
      <c r="AJ17" s="463">
        <v>0</v>
      </c>
      <c r="AK17" s="469">
        <v>0</v>
      </c>
      <c r="AL17" s="462">
        <v>0</v>
      </c>
      <c r="AM17" s="463">
        <v>0</v>
      </c>
      <c r="AN17" s="463">
        <v>0</v>
      </c>
      <c r="AO17" s="463">
        <v>0</v>
      </c>
      <c r="AP17" s="463">
        <v>0</v>
      </c>
      <c r="AQ17" s="463">
        <v>0</v>
      </c>
      <c r="AR17" s="463">
        <v>0</v>
      </c>
      <c r="AS17" s="463">
        <v>0</v>
      </c>
      <c r="AT17" s="463">
        <v>0</v>
      </c>
      <c r="AU17" s="463">
        <v>0</v>
      </c>
      <c r="AV17" s="463">
        <v>0</v>
      </c>
      <c r="AW17" s="469">
        <v>0</v>
      </c>
      <c r="AX17" s="462" t="s">
        <v>110</v>
      </c>
      <c r="AY17" s="171">
        <v>0</v>
      </c>
      <c r="AZ17" s="171">
        <v>0</v>
      </c>
      <c r="BA17" s="171">
        <v>0</v>
      </c>
      <c r="BB17" s="171">
        <v>0</v>
      </c>
      <c r="BC17" s="171">
        <v>0</v>
      </c>
      <c r="BD17" s="171">
        <v>0</v>
      </c>
      <c r="BE17" s="171">
        <v>0</v>
      </c>
      <c r="BF17" s="171">
        <v>0</v>
      </c>
      <c r="BG17" s="171">
        <v>0</v>
      </c>
      <c r="BH17" s="171">
        <v>11.9</v>
      </c>
      <c r="BI17" s="178" t="s">
        <v>110</v>
      </c>
      <c r="BJ17" s="171">
        <v>0</v>
      </c>
      <c r="BK17" s="171">
        <v>1.6</v>
      </c>
      <c r="BL17" s="133">
        <v>7.41</v>
      </c>
      <c r="BM17" s="133">
        <v>4.4000000000000004</v>
      </c>
      <c r="BN17" s="133">
        <v>10.79</v>
      </c>
      <c r="BO17" s="133">
        <v>7.38</v>
      </c>
      <c r="BP17" s="133">
        <v>0</v>
      </c>
      <c r="BQ17" s="133">
        <v>0</v>
      </c>
      <c r="BR17" s="133">
        <v>0</v>
      </c>
      <c r="BS17" s="627">
        <v>0.81499999999999995</v>
      </c>
      <c r="BT17" s="429" t="str">
        <f t="shared" si="4"/>
        <v>-</v>
      </c>
      <c r="BV17" s="53"/>
    </row>
    <row r="18" spans="1:74">
      <c r="A18" s="169" t="s">
        <v>116</v>
      </c>
      <c r="B18" s="462">
        <v>2181.9613399999998</v>
      </c>
      <c r="C18" s="463">
        <v>2487.18084</v>
      </c>
      <c r="D18" s="463">
        <v>934.47</v>
      </c>
      <c r="E18" s="463">
        <v>306.48473999999999</v>
      </c>
      <c r="F18" s="463">
        <v>804.03297999999995</v>
      </c>
      <c r="G18" s="463">
        <v>845.61955999999998</v>
      </c>
      <c r="H18" s="463">
        <v>482.94472000000002</v>
      </c>
      <c r="I18" s="463">
        <v>1006.12118</v>
      </c>
      <c r="J18" s="463">
        <v>106.91848</v>
      </c>
      <c r="K18" s="463">
        <v>1397.3542</v>
      </c>
      <c r="L18" s="463">
        <v>1330.3530000000001</v>
      </c>
      <c r="M18" s="469">
        <v>1546.3048799999999</v>
      </c>
      <c r="N18" s="462">
        <v>2091.7187600000002</v>
      </c>
      <c r="O18" s="463">
        <v>5731.4614499999998</v>
      </c>
      <c r="P18" s="463">
        <v>1503.8363999999999</v>
      </c>
      <c r="Q18" s="463">
        <v>635.29729999999995</v>
      </c>
      <c r="R18" s="463">
        <v>28.898</v>
      </c>
      <c r="S18" s="463">
        <v>44.941499999999998</v>
      </c>
      <c r="T18" s="463">
        <v>437.69189999999998</v>
      </c>
      <c r="U18" s="463">
        <v>138.65745000000001</v>
      </c>
      <c r="V18" s="463">
        <v>1411.8226500000001</v>
      </c>
      <c r="W18" s="463">
        <v>1478.2474</v>
      </c>
      <c r="X18" s="463">
        <v>260.47085518</v>
      </c>
      <c r="Y18" s="469">
        <v>1492.0736999999999</v>
      </c>
      <c r="Z18" s="462">
        <v>562.36</v>
      </c>
      <c r="AA18" s="463">
        <v>4397.8999999999996</v>
      </c>
      <c r="AB18" s="463">
        <v>1190.5999999999999</v>
      </c>
      <c r="AC18" s="463">
        <v>1478.59</v>
      </c>
      <c r="AD18" s="463">
        <v>668</v>
      </c>
      <c r="AE18" s="463">
        <v>215.42</v>
      </c>
      <c r="AF18" s="463">
        <v>118.93</v>
      </c>
      <c r="AG18" s="463">
        <v>5</v>
      </c>
      <c r="AH18" s="463">
        <v>59.54</v>
      </c>
      <c r="AI18" s="463">
        <v>158.94999999999999</v>
      </c>
      <c r="AJ18" s="463">
        <v>2579.2199999999998</v>
      </c>
      <c r="AK18" s="469">
        <v>2757.49</v>
      </c>
      <c r="AL18" s="462">
        <v>9144.4641499999998</v>
      </c>
      <c r="AM18" s="463">
        <v>4656.4699000000001</v>
      </c>
      <c r="AN18" s="463">
        <v>2154.3802000000001</v>
      </c>
      <c r="AO18" s="463">
        <v>2291.7154</v>
      </c>
      <c r="AP18" s="463">
        <v>3762.8105</v>
      </c>
      <c r="AQ18" s="463">
        <v>2815.1556</v>
      </c>
      <c r="AR18" s="463">
        <v>127.923</v>
      </c>
      <c r="AS18" s="463">
        <v>58.999299999999998</v>
      </c>
      <c r="AT18" s="463">
        <v>2.964</v>
      </c>
      <c r="AU18" s="463">
        <v>939.57060000000001</v>
      </c>
      <c r="AV18" s="463">
        <v>946.51779999999997</v>
      </c>
      <c r="AW18" s="469">
        <v>1782.2170000000001</v>
      </c>
      <c r="AX18" s="462">
        <v>3290.24</v>
      </c>
      <c r="AY18" s="133">
        <v>6378.72</v>
      </c>
      <c r="AZ18" s="133">
        <v>3787.12</v>
      </c>
      <c r="BA18" s="133">
        <v>641.45000000000005</v>
      </c>
      <c r="BB18" s="133">
        <v>530.6</v>
      </c>
      <c r="BC18" s="133">
        <v>1395.84</v>
      </c>
      <c r="BD18" s="133">
        <v>3885.07</v>
      </c>
      <c r="BE18" s="133">
        <v>507.56</v>
      </c>
      <c r="BF18" s="133">
        <v>1823.33</v>
      </c>
      <c r="BG18" s="133">
        <v>698.6</v>
      </c>
      <c r="BH18" s="133">
        <v>1154.18</v>
      </c>
      <c r="BI18" s="288">
        <v>1256.0899999999999</v>
      </c>
      <c r="BJ18" s="133">
        <v>2162.36</v>
      </c>
      <c r="BK18" s="133">
        <v>121.01</v>
      </c>
      <c r="BL18" s="133">
        <v>93.4</v>
      </c>
      <c r="BM18" s="133">
        <v>259.31</v>
      </c>
      <c r="BN18" s="133">
        <v>453.13</v>
      </c>
      <c r="BO18" s="133">
        <v>576.02</v>
      </c>
      <c r="BP18" s="133">
        <v>1771.75</v>
      </c>
      <c r="BQ18" s="133">
        <v>784.79</v>
      </c>
      <c r="BR18" s="133">
        <v>288.27999999999997</v>
      </c>
      <c r="BS18" s="627">
        <v>193.21899999999999</v>
      </c>
      <c r="BT18" s="429">
        <f t="shared" si="4"/>
        <v>-0.72341969653592897</v>
      </c>
      <c r="BV18" s="53"/>
    </row>
    <row r="19" spans="1:74">
      <c r="A19" s="169" t="s">
        <v>117</v>
      </c>
      <c r="B19" s="462">
        <v>453.77391999999998</v>
      </c>
      <c r="C19" s="463">
        <v>2189.3019599999998</v>
      </c>
      <c r="D19" s="463">
        <v>193.81399999999999</v>
      </c>
      <c r="E19" s="463">
        <v>696.21400000000006</v>
      </c>
      <c r="F19" s="463">
        <v>72.953000000000003</v>
      </c>
      <c r="G19" s="463">
        <v>35.944400000000002</v>
      </c>
      <c r="H19" s="463">
        <v>344.92160000000001</v>
      </c>
      <c r="I19" s="463">
        <v>282.08749999999998</v>
      </c>
      <c r="J19" s="463">
        <v>236.37700000000001</v>
      </c>
      <c r="K19" s="463">
        <v>140.84100000000001</v>
      </c>
      <c r="L19" s="463">
        <v>145.99032</v>
      </c>
      <c r="M19" s="469">
        <v>431.45339999999999</v>
      </c>
      <c r="N19" s="462">
        <v>652.63300000000004</v>
      </c>
      <c r="O19" s="463">
        <v>643.50741600000003</v>
      </c>
      <c r="P19" s="463">
        <v>154.6414</v>
      </c>
      <c r="Q19" s="463">
        <v>0</v>
      </c>
      <c r="R19" s="463">
        <v>71.208500000000001</v>
      </c>
      <c r="S19" s="463">
        <v>60.8</v>
      </c>
      <c r="T19" s="463">
        <v>113.4522</v>
      </c>
      <c r="U19" s="463">
        <v>20.4192</v>
      </c>
      <c r="V19" s="463">
        <v>0</v>
      </c>
      <c r="W19" s="463">
        <v>18.405000000000001</v>
      </c>
      <c r="X19" s="463">
        <v>258.65199999999999</v>
      </c>
      <c r="Y19" s="469">
        <v>364.62</v>
      </c>
      <c r="Z19" s="462">
        <v>1346.87</v>
      </c>
      <c r="AA19" s="463">
        <v>656.17</v>
      </c>
      <c r="AB19" s="463">
        <v>1653.54</v>
      </c>
      <c r="AC19" s="463">
        <v>390.33</v>
      </c>
      <c r="AD19" s="463">
        <v>653.51</v>
      </c>
      <c r="AE19" s="463">
        <v>662.53</v>
      </c>
      <c r="AF19" s="463">
        <v>2.64</v>
      </c>
      <c r="AG19" s="463">
        <v>284.58</v>
      </c>
      <c r="AH19" s="463">
        <v>178.82</v>
      </c>
      <c r="AI19" s="463">
        <v>27.29</v>
      </c>
      <c r="AJ19" s="463">
        <v>274.08</v>
      </c>
      <c r="AK19" s="469">
        <v>1839.73</v>
      </c>
      <c r="AL19" s="462">
        <v>2059.9167000000002</v>
      </c>
      <c r="AM19" s="463">
        <v>1948.2795000000001</v>
      </c>
      <c r="AN19" s="463">
        <v>2486.623</v>
      </c>
      <c r="AO19" s="463">
        <v>658.94399999999996</v>
      </c>
      <c r="AP19" s="463">
        <v>1083.8737000000001</v>
      </c>
      <c r="AQ19" s="463">
        <v>277.13409999999999</v>
      </c>
      <c r="AR19" s="463">
        <v>8.75</v>
      </c>
      <c r="AS19" s="463">
        <v>8.8000000000000007</v>
      </c>
      <c r="AT19" s="463">
        <v>4.782</v>
      </c>
      <c r="AU19" s="463">
        <v>24.167400000000001</v>
      </c>
      <c r="AV19" s="463">
        <v>734.72580000000005</v>
      </c>
      <c r="AW19" s="469">
        <v>2114.1747</v>
      </c>
      <c r="AX19" s="462">
        <v>1779.58</v>
      </c>
      <c r="AY19" s="133">
        <v>2482.5500000000002</v>
      </c>
      <c r="AZ19" s="133">
        <v>2326.4</v>
      </c>
      <c r="BA19" s="133">
        <v>616.26</v>
      </c>
      <c r="BB19" s="133">
        <v>361.89</v>
      </c>
      <c r="BC19" s="133">
        <v>466.54</v>
      </c>
      <c r="BD19" s="133">
        <v>141.36000000000001</v>
      </c>
      <c r="BE19" s="133">
        <v>141.61000000000001</v>
      </c>
      <c r="BF19" s="133">
        <v>868.42</v>
      </c>
      <c r="BG19" s="133">
        <v>498.92</v>
      </c>
      <c r="BH19" s="133">
        <v>393.36</v>
      </c>
      <c r="BI19" s="288">
        <v>1010.2</v>
      </c>
      <c r="BJ19" s="133">
        <v>2037.75</v>
      </c>
      <c r="BK19" s="133">
        <v>238.01</v>
      </c>
      <c r="BL19" s="133">
        <v>229.72</v>
      </c>
      <c r="BM19" s="133">
        <v>562.49</v>
      </c>
      <c r="BN19" s="133">
        <v>407.94</v>
      </c>
      <c r="BO19" s="133">
        <v>11.99</v>
      </c>
      <c r="BP19" s="133">
        <v>27.07</v>
      </c>
      <c r="BQ19" s="133">
        <v>292.04000000000002</v>
      </c>
      <c r="BR19" s="133">
        <v>0</v>
      </c>
      <c r="BS19" s="627">
        <v>0</v>
      </c>
      <c r="BT19" s="429">
        <f t="shared" si="4"/>
        <v>-1</v>
      </c>
      <c r="BV19" s="53"/>
    </row>
    <row r="20" spans="1:74" s="396" customFormat="1">
      <c r="A20" s="172" t="s">
        <v>118</v>
      </c>
      <c r="B20" s="462">
        <v>22.236999999999998</v>
      </c>
      <c r="C20" s="463">
        <v>0</v>
      </c>
      <c r="D20" s="463">
        <v>0</v>
      </c>
      <c r="E20" s="463">
        <v>0</v>
      </c>
      <c r="F20" s="463">
        <v>92.304000000000002</v>
      </c>
      <c r="G20" s="463">
        <v>0</v>
      </c>
      <c r="H20" s="463">
        <v>80.015600000000006</v>
      </c>
      <c r="I20" s="463">
        <v>62.307499999999997</v>
      </c>
      <c r="J20" s="463">
        <v>0</v>
      </c>
      <c r="K20" s="463">
        <v>0</v>
      </c>
      <c r="L20" s="463">
        <v>131.12200000000001</v>
      </c>
      <c r="M20" s="469">
        <v>86.135999999999996</v>
      </c>
      <c r="N20" s="462">
        <v>153.43950000000001</v>
      </c>
      <c r="O20" s="463">
        <v>0</v>
      </c>
      <c r="P20" s="463">
        <v>0</v>
      </c>
      <c r="Q20" s="463">
        <v>13.144</v>
      </c>
      <c r="R20" s="463">
        <v>0</v>
      </c>
      <c r="S20" s="463">
        <v>0</v>
      </c>
      <c r="T20" s="463">
        <v>0</v>
      </c>
      <c r="U20" s="463">
        <v>0</v>
      </c>
      <c r="V20" s="463">
        <v>78.706000000000003</v>
      </c>
      <c r="W20" s="463">
        <v>740.21860000000004</v>
      </c>
      <c r="X20" s="463">
        <v>511.79860000000002</v>
      </c>
      <c r="Y20" s="469">
        <v>1174.366</v>
      </c>
      <c r="Z20" s="462">
        <v>730.11</v>
      </c>
      <c r="AA20" s="463">
        <v>616.26</v>
      </c>
      <c r="AB20" s="463">
        <v>769.92</v>
      </c>
      <c r="AC20" s="463">
        <v>10.72</v>
      </c>
      <c r="AD20" s="463">
        <v>240.65</v>
      </c>
      <c r="AE20" s="463">
        <v>34.79</v>
      </c>
      <c r="AF20" s="463">
        <v>0</v>
      </c>
      <c r="AG20" s="463">
        <v>0</v>
      </c>
      <c r="AH20" s="463">
        <v>0</v>
      </c>
      <c r="AI20" s="463">
        <v>135.26</v>
      </c>
      <c r="AJ20" s="463">
        <v>550.32000000000005</v>
      </c>
      <c r="AK20" s="469">
        <v>350.51</v>
      </c>
      <c r="AL20" s="462">
        <v>32.979999999999997</v>
      </c>
      <c r="AM20" s="463">
        <v>155.93180000000001</v>
      </c>
      <c r="AN20" s="463">
        <v>46.895600000000002</v>
      </c>
      <c r="AO20" s="463">
        <v>0</v>
      </c>
      <c r="AP20" s="463">
        <v>0</v>
      </c>
      <c r="AQ20" s="463">
        <v>0</v>
      </c>
      <c r="AR20" s="463">
        <v>0</v>
      </c>
      <c r="AS20" s="463">
        <v>0</v>
      </c>
      <c r="AT20" s="463">
        <v>0</v>
      </c>
      <c r="AU20" s="463">
        <v>2502.3472000000002</v>
      </c>
      <c r="AV20" s="463">
        <v>522.6771</v>
      </c>
      <c r="AW20" s="469">
        <v>476.11540000000002</v>
      </c>
      <c r="AX20" s="462">
        <v>43.94</v>
      </c>
      <c r="AY20" s="133">
        <v>13.09</v>
      </c>
      <c r="AZ20" s="133">
        <v>0</v>
      </c>
      <c r="BA20" s="133">
        <v>92.06</v>
      </c>
      <c r="BB20" s="133">
        <v>228.61</v>
      </c>
      <c r="BC20" s="133">
        <v>604.25</v>
      </c>
      <c r="BD20" s="133">
        <v>0</v>
      </c>
      <c r="BE20" s="133">
        <v>138.88</v>
      </c>
      <c r="BF20" s="133">
        <v>21.31</v>
      </c>
      <c r="BG20" s="133">
        <v>26.88</v>
      </c>
      <c r="BH20" s="133">
        <v>384.9</v>
      </c>
      <c r="BI20" s="288">
        <v>60.05</v>
      </c>
      <c r="BJ20" s="133">
        <v>68.42</v>
      </c>
      <c r="BK20" s="133">
        <v>54.95</v>
      </c>
      <c r="BL20" s="133">
        <v>19.12</v>
      </c>
      <c r="BM20" s="133">
        <v>963.66</v>
      </c>
      <c r="BN20" s="133">
        <v>439.34</v>
      </c>
      <c r="BO20" s="133">
        <v>183.18</v>
      </c>
      <c r="BP20" s="133">
        <v>1426.44</v>
      </c>
      <c r="BQ20" s="133">
        <v>566.30999999999995</v>
      </c>
      <c r="BR20" s="133">
        <v>38.58</v>
      </c>
      <c r="BS20" s="627">
        <v>237.30099999999999</v>
      </c>
      <c r="BT20" s="429">
        <f t="shared" si="4"/>
        <v>7.8281622023809518</v>
      </c>
      <c r="BU20"/>
      <c r="BV20" s="53"/>
    </row>
    <row r="21" spans="1:74" s="144" customFormat="1">
      <c r="A21" s="100" t="s">
        <v>119</v>
      </c>
      <c r="B21" s="464">
        <v>0</v>
      </c>
      <c r="C21" s="465">
        <v>0</v>
      </c>
      <c r="D21" s="465">
        <v>18.762</v>
      </c>
      <c r="E21" s="465">
        <v>43.29</v>
      </c>
      <c r="F21" s="465">
        <v>0</v>
      </c>
      <c r="G21" s="465">
        <v>14.298999999999999</v>
      </c>
      <c r="H21" s="465">
        <v>898.7</v>
      </c>
      <c r="I21" s="465">
        <v>519.71630888890002</v>
      </c>
      <c r="J21" s="465">
        <v>27.37238</v>
      </c>
      <c r="K21" s="465">
        <v>32.933</v>
      </c>
      <c r="L21" s="465">
        <v>790.95699999999999</v>
      </c>
      <c r="M21" s="470">
        <v>1899.3579999999999</v>
      </c>
      <c r="N21" s="464">
        <v>415.44450000000001</v>
      </c>
      <c r="O21" s="465">
        <v>25.778500000000001</v>
      </c>
      <c r="P21" s="465">
        <v>92.542000000000002</v>
      </c>
      <c r="Q21" s="465">
        <v>0</v>
      </c>
      <c r="R21" s="465">
        <v>41.841000000000001</v>
      </c>
      <c r="S21" s="465">
        <v>7.4530000000000003</v>
      </c>
      <c r="T21" s="465">
        <v>0</v>
      </c>
      <c r="U21" s="465">
        <v>83.384150000000005</v>
      </c>
      <c r="V21" s="465">
        <v>101.762</v>
      </c>
      <c r="W21" s="465">
        <v>1323.38445</v>
      </c>
      <c r="X21" s="465">
        <v>837.29809999999998</v>
      </c>
      <c r="Y21" s="470">
        <v>1319.0675000000001</v>
      </c>
      <c r="Z21" s="464">
        <v>1928.66</v>
      </c>
      <c r="AA21" s="465">
        <v>766.91</v>
      </c>
      <c r="AB21" s="465">
        <v>1166.83</v>
      </c>
      <c r="AC21" s="465">
        <v>113.43</v>
      </c>
      <c r="AD21" s="465">
        <v>18.02</v>
      </c>
      <c r="AE21" s="465">
        <v>25.6</v>
      </c>
      <c r="AF21" s="465">
        <v>0</v>
      </c>
      <c r="AG21" s="465">
        <v>0</v>
      </c>
      <c r="AH21" s="465">
        <v>229.58</v>
      </c>
      <c r="AI21" s="465">
        <v>329.25</v>
      </c>
      <c r="AJ21" s="465">
        <v>495.22</v>
      </c>
      <c r="AK21" s="470">
        <v>249.75</v>
      </c>
      <c r="AL21" s="464">
        <v>1104.0341000000001</v>
      </c>
      <c r="AM21" s="465">
        <v>262.9237</v>
      </c>
      <c r="AN21" s="465">
        <v>764.43600000000004</v>
      </c>
      <c r="AO21" s="465">
        <v>1492.4839999999999</v>
      </c>
      <c r="AP21" s="465">
        <v>0</v>
      </c>
      <c r="AQ21" s="465">
        <v>33.005499999999998</v>
      </c>
      <c r="AR21" s="465">
        <v>3.9049999999999998</v>
      </c>
      <c r="AS21" s="465">
        <v>6.7484999999999999</v>
      </c>
      <c r="AT21" s="465">
        <v>3.8849999999999998</v>
      </c>
      <c r="AU21" s="465">
        <v>2821.2653</v>
      </c>
      <c r="AV21" s="465">
        <v>1102.7660000000001</v>
      </c>
      <c r="AW21" s="470">
        <v>819.40790000000004</v>
      </c>
      <c r="AX21" s="464">
        <v>66.900000000000006</v>
      </c>
      <c r="AY21" s="123">
        <v>816.3</v>
      </c>
      <c r="AZ21" s="123">
        <v>113.87</v>
      </c>
      <c r="BA21" s="123">
        <v>948.7</v>
      </c>
      <c r="BB21" s="123">
        <v>17</v>
      </c>
      <c r="BC21" s="123">
        <v>113.64</v>
      </c>
      <c r="BD21" s="123">
        <v>102.04</v>
      </c>
      <c r="BE21" s="123">
        <v>6.45</v>
      </c>
      <c r="BF21" s="123">
        <v>455.48</v>
      </c>
      <c r="BG21" s="123">
        <v>784.17</v>
      </c>
      <c r="BH21" s="123">
        <v>913.13</v>
      </c>
      <c r="BI21" s="218">
        <v>1085.3699999999999</v>
      </c>
      <c r="BJ21" s="123">
        <v>571.28</v>
      </c>
      <c r="BK21" s="123">
        <v>28.95</v>
      </c>
      <c r="BL21" s="123">
        <v>32.15</v>
      </c>
      <c r="BM21" s="123">
        <v>1160.77</v>
      </c>
      <c r="BN21" s="123">
        <v>1128.18</v>
      </c>
      <c r="BO21" s="123">
        <v>255.75</v>
      </c>
      <c r="BP21" s="123">
        <v>862.29</v>
      </c>
      <c r="BQ21" s="133">
        <v>1582.44</v>
      </c>
      <c r="BR21" s="133">
        <v>116.45</v>
      </c>
      <c r="BS21" s="627">
        <v>161.97200000000001</v>
      </c>
      <c r="BT21" s="429">
        <f t="shared" si="4"/>
        <v>-0.79344784931838763</v>
      </c>
      <c r="BV21" s="53"/>
    </row>
    <row r="22" spans="1:74">
      <c r="A22" s="169" t="s">
        <v>120</v>
      </c>
      <c r="B22" s="462">
        <v>50.15</v>
      </c>
      <c r="C22" s="463">
        <v>22.5</v>
      </c>
      <c r="D22" s="463">
        <v>0</v>
      </c>
      <c r="E22" s="463">
        <v>0</v>
      </c>
      <c r="F22" s="463">
        <v>0</v>
      </c>
      <c r="G22" s="463">
        <v>0</v>
      </c>
      <c r="H22" s="463">
        <v>29.135000000000002</v>
      </c>
      <c r="I22" s="463">
        <v>23.9574444444</v>
      </c>
      <c r="J22" s="463">
        <v>0</v>
      </c>
      <c r="K22" s="463">
        <v>6.8</v>
      </c>
      <c r="L22" s="463">
        <v>402.25700000000001</v>
      </c>
      <c r="M22" s="469">
        <v>486.7885</v>
      </c>
      <c r="N22" s="462">
        <v>211.28550000000001</v>
      </c>
      <c r="O22" s="463">
        <v>0.71</v>
      </c>
      <c r="P22" s="463">
        <v>0.94625000000000004</v>
      </c>
      <c r="Q22" s="463">
        <v>0</v>
      </c>
      <c r="R22" s="463">
        <v>0</v>
      </c>
      <c r="S22" s="463">
        <v>0</v>
      </c>
      <c r="T22" s="463">
        <v>0</v>
      </c>
      <c r="U22" s="463">
        <v>0</v>
      </c>
      <c r="V22" s="463">
        <v>22.002500000000001</v>
      </c>
      <c r="W22" s="463">
        <v>165.4323</v>
      </c>
      <c r="X22" s="463">
        <v>51.067</v>
      </c>
      <c r="Y22" s="469">
        <v>320.69450000000001</v>
      </c>
      <c r="Z22" s="462">
        <v>20.13</v>
      </c>
      <c r="AA22" s="463">
        <v>16.559999999999999</v>
      </c>
      <c r="AB22" s="463">
        <v>114.91</v>
      </c>
      <c r="AC22" s="463">
        <v>126.3</v>
      </c>
      <c r="AD22" s="463">
        <v>48.33</v>
      </c>
      <c r="AE22" s="463">
        <v>0</v>
      </c>
      <c r="AF22" s="463">
        <v>0</v>
      </c>
      <c r="AG22" s="463">
        <v>1.84</v>
      </c>
      <c r="AH22" s="463">
        <v>3.56</v>
      </c>
      <c r="AI22" s="463">
        <v>44.91</v>
      </c>
      <c r="AJ22" s="463">
        <v>0</v>
      </c>
      <c r="AK22" s="469">
        <v>121.68</v>
      </c>
      <c r="AL22" s="462">
        <v>235.40049999999999</v>
      </c>
      <c r="AM22" s="463">
        <v>396.476</v>
      </c>
      <c r="AN22" s="463">
        <v>76.416499999999999</v>
      </c>
      <c r="AO22" s="463">
        <v>525.31309999999996</v>
      </c>
      <c r="AP22" s="463">
        <v>1.0840000000000001</v>
      </c>
      <c r="AQ22" s="463">
        <v>0</v>
      </c>
      <c r="AR22" s="463">
        <v>46.305999999999997</v>
      </c>
      <c r="AS22" s="463">
        <v>299.47489999999999</v>
      </c>
      <c r="AT22" s="463">
        <v>177.52959999999999</v>
      </c>
      <c r="AU22" s="463">
        <v>786.80859999999996</v>
      </c>
      <c r="AV22" s="463">
        <v>355.2097</v>
      </c>
      <c r="AW22" s="469">
        <v>2.484</v>
      </c>
      <c r="AX22" s="462">
        <v>16.27</v>
      </c>
      <c r="AY22" s="171">
        <v>20.13</v>
      </c>
      <c r="AZ22" s="171">
        <v>158.58000000000001</v>
      </c>
      <c r="BA22" s="171">
        <v>15.85</v>
      </c>
      <c r="BB22" s="171">
        <v>24.5</v>
      </c>
      <c r="BC22" s="171">
        <v>0</v>
      </c>
      <c r="BD22" s="171">
        <v>0.4</v>
      </c>
      <c r="BE22" s="171">
        <v>0</v>
      </c>
      <c r="BF22" s="171">
        <v>83.46</v>
      </c>
      <c r="BG22" s="171">
        <v>0</v>
      </c>
      <c r="BH22" s="171">
        <v>75.599999999999994</v>
      </c>
      <c r="BI22" s="178" t="s">
        <v>110</v>
      </c>
      <c r="BJ22" s="171">
        <v>6.6</v>
      </c>
      <c r="BK22" s="171">
        <v>3.01</v>
      </c>
      <c r="BL22" s="133">
        <v>20.25</v>
      </c>
      <c r="BM22" s="133">
        <v>217.28</v>
      </c>
      <c r="BN22" s="133">
        <v>803.93</v>
      </c>
      <c r="BO22" s="133">
        <v>838.03</v>
      </c>
      <c r="BP22" s="133">
        <v>883.83</v>
      </c>
      <c r="BQ22" s="133">
        <v>1555.04</v>
      </c>
      <c r="BR22" s="133">
        <v>11.43</v>
      </c>
      <c r="BS22" s="627">
        <v>50.143999999999998</v>
      </c>
      <c r="BT22" s="429" t="str">
        <f t="shared" si="4"/>
        <v>-</v>
      </c>
      <c r="BV22" s="53"/>
    </row>
    <row r="23" spans="1:74">
      <c r="A23" s="173" t="s">
        <v>121</v>
      </c>
      <c r="B23" s="466">
        <v>248.375</v>
      </c>
      <c r="C23" s="467">
        <v>111.771000000001</v>
      </c>
      <c r="D23" s="467">
        <v>225.85360000000199</v>
      </c>
      <c r="E23" s="467">
        <v>532.800999999998</v>
      </c>
      <c r="F23" s="467">
        <v>311.430000000002</v>
      </c>
      <c r="G23" s="467">
        <v>1106.77062</v>
      </c>
      <c r="H23" s="467">
        <v>494.23699999999502</v>
      </c>
      <c r="I23" s="467">
        <v>1907.7699</v>
      </c>
      <c r="J23" s="467">
        <v>404.32510000000099</v>
      </c>
      <c r="K23" s="467">
        <v>612.05560000000003</v>
      </c>
      <c r="L23" s="467">
        <v>524.70100000000105</v>
      </c>
      <c r="M23" s="471">
        <v>791.28697999999997</v>
      </c>
      <c r="N23" s="466">
        <v>1341.9640000000099</v>
      </c>
      <c r="O23" s="467">
        <v>933.79470000000595</v>
      </c>
      <c r="P23" s="467">
        <v>1545.2632000000001</v>
      </c>
      <c r="Q23" s="467">
        <v>703.6585</v>
      </c>
      <c r="R23" s="467">
        <v>576.33800000000099</v>
      </c>
      <c r="S23" s="467">
        <v>763.17229999999802</v>
      </c>
      <c r="T23" s="467">
        <v>1268.1895500000001</v>
      </c>
      <c r="U23" s="467">
        <v>1403.6393</v>
      </c>
      <c r="V23" s="467">
        <v>1254.0462500000001</v>
      </c>
      <c r="W23" s="467">
        <v>1077.8738000000001</v>
      </c>
      <c r="X23" s="467">
        <v>881.64470000000097</v>
      </c>
      <c r="Y23" s="471">
        <v>1191.0272</v>
      </c>
      <c r="Z23" s="466">
        <v>694.93</v>
      </c>
      <c r="AA23" s="467">
        <v>692.12</v>
      </c>
      <c r="AB23" s="467">
        <v>1440.59</v>
      </c>
      <c r="AC23" s="467">
        <v>1234.8499999999999</v>
      </c>
      <c r="AD23" s="467">
        <v>2284.27</v>
      </c>
      <c r="AE23" s="467">
        <v>1676.85</v>
      </c>
      <c r="AF23" s="467">
        <v>1644.29</v>
      </c>
      <c r="AG23" s="467">
        <v>1063.06</v>
      </c>
      <c r="AH23" s="467">
        <v>234.82</v>
      </c>
      <c r="AI23" s="467">
        <v>522.1</v>
      </c>
      <c r="AJ23" s="467">
        <v>935.45</v>
      </c>
      <c r="AK23" s="471">
        <v>332.39</v>
      </c>
      <c r="AL23" s="466">
        <v>497.93822</v>
      </c>
      <c r="AM23" s="467">
        <v>1313.0744</v>
      </c>
      <c r="AN23" s="467">
        <v>865.15269999999998</v>
      </c>
      <c r="AO23" s="467">
        <v>650.50739999999996</v>
      </c>
      <c r="AP23" s="467">
        <v>290.12329999999997</v>
      </c>
      <c r="AQ23" s="467">
        <v>292.551638461538</v>
      </c>
      <c r="AR23" s="467">
        <v>659.90359999999998</v>
      </c>
      <c r="AS23" s="467">
        <v>422.11664230769202</v>
      </c>
      <c r="AT23" s="467">
        <v>198.870442307692</v>
      </c>
      <c r="AU23" s="467">
        <v>2071.3418999999999</v>
      </c>
      <c r="AV23" s="467">
        <v>3620.0807</v>
      </c>
      <c r="AW23" s="471">
        <v>286.33569999999997</v>
      </c>
      <c r="AX23" s="466">
        <v>1418.37</v>
      </c>
      <c r="AY23" s="467">
        <v>571.58000000000004</v>
      </c>
      <c r="AZ23" s="467">
        <v>1336.42</v>
      </c>
      <c r="BA23" s="467">
        <v>1419.46</v>
      </c>
      <c r="BB23" s="467">
        <v>127.73</v>
      </c>
      <c r="BC23" s="467">
        <v>760.51</v>
      </c>
      <c r="BD23" s="472">
        <v>1605.54</v>
      </c>
      <c r="BE23" s="472">
        <v>1486.33</v>
      </c>
      <c r="BF23" s="472">
        <v>3229.55</v>
      </c>
      <c r="BG23" s="472">
        <v>653.12</v>
      </c>
      <c r="BH23" s="472">
        <v>1098.3599999999999</v>
      </c>
      <c r="BI23" s="473">
        <v>3916.33</v>
      </c>
      <c r="BJ23" s="472">
        <v>4113.4799999999996</v>
      </c>
      <c r="BK23" s="472">
        <v>2596.65</v>
      </c>
      <c r="BL23" s="175">
        <v>2842.52</v>
      </c>
      <c r="BM23" s="175">
        <v>3204.77</v>
      </c>
      <c r="BN23" s="175">
        <v>2674.38</v>
      </c>
      <c r="BO23" s="175">
        <v>1378.71</v>
      </c>
      <c r="BP23" s="175">
        <v>3696.33</v>
      </c>
      <c r="BQ23" s="175">
        <v>4695.78</v>
      </c>
      <c r="BR23" s="175">
        <v>539.13</v>
      </c>
      <c r="BS23" s="175">
        <v>567.20500000000004</v>
      </c>
      <c r="BT23" s="457">
        <f>+IFERROR(BS23/BG23-1,"-")</f>
        <v>-0.13154550465458104</v>
      </c>
      <c r="BV23" s="53"/>
    </row>
    <row r="24" spans="1:74">
      <c r="A24" s="82" t="s">
        <v>59</v>
      </c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AP24" s="275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133"/>
      <c r="BP24" s="133"/>
      <c r="BQ24" s="133"/>
      <c r="BR24" s="133"/>
      <c r="BS24" s="133"/>
      <c r="BV24" s="53"/>
    </row>
    <row r="25" spans="1:74">
      <c r="A25" s="82" t="s">
        <v>60</v>
      </c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133"/>
      <c r="BP25" s="133"/>
      <c r="BQ25" s="133"/>
      <c r="BR25" s="133"/>
      <c r="BS25" s="133"/>
    </row>
    <row r="26" spans="1:74">
      <c r="A26" s="82" t="s">
        <v>61</v>
      </c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133"/>
      <c r="BP26" s="133"/>
      <c r="BQ26" s="133"/>
      <c r="BR26" s="133"/>
      <c r="BS26" s="133"/>
    </row>
    <row r="27" spans="1:74"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</row>
    <row r="28" spans="1:74"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</row>
    <row r="29" spans="1:74"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</row>
  </sheetData>
  <mergeCells count="7">
    <mergeCell ref="BJ6:BT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BV37"/>
  <sheetViews>
    <sheetView showGridLines="0" zoomScale="90" zoomScaleNormal="90" zoomScaleSheetLayoutView="50" workbookViewId="0">
      <pane xSplit="1" ySplit="7" topLeftCell="BL8" activePane="bottomRight" state="frozen"/>
      <selection pane="topRight"/>
      <selection pane="bottomLeft"/>
      <selection pane="bottomRight" activeCell="BS19" sqref="BS19"/>
    </sheetView>
  </sheetViews>
  <sheetFormatPr baseColWidth="10" defaultColWidth="11.42578125" defaultRowHeight="15"/>
  <cols>
    <col min="1" max="1" width="15.42578125" style="53" customWidth="1"/>
    <col min="2" max="2" width="10" style="53" customWidth="1"/>
    <col min="3" max="3" width="10.7109375" style="53" customWidth="1"/>
    <col min="4" max="4" width="10.28515625" style="53" customWidth="1"/>
    <col min="5" max="6" width="10" style="53" customWidth="1"/>
    <col min="7" max="10" width="10.28515625" style="53" customWidth="1"/>
    <col min="11" max="13" width="10" style="53" customWidth="1"/>
    <col min="14" max="14" width="10.28515625" style="53" customWidth="1"/>
    <col min="15" max="15" width="10.5703125" style="53" customWidth="1"/>
    <col min="16" max="16" width="11.28515625" style="53" customWidth="1"/>
    <col min="17" max="18" width="10.28515625" style="53" customWidth="1"/>
    <col min="19" max="19" width="11.28515625" style="53" customWidth="1"/>
    <col min="20" max="20" width="10.7109375" style="53" customWidth="1"/>
    <col min="21" max="21" width="11" style="53" customWidth="1"/>
    <col min="22" max="22" width="11.7109375" style="53" customWidth="1"/>
    <col min="23" max="23" width="10.7109375" style="53" customWidth="1"/>
    <col min="24" max="24" width="9.85546875" style="53" customWidth="1"/>
    <col min="25" max="26" width="10.5703125" style="53" customWidth="1"/>
    <col min="27" max="27" width="11.140625" style="53" customWidth="1"/>
    <col min="28" max="71" width="10.5703125" style="53" customWidth="1"/>
    <col min="72" max="72" width="12.5703125" style="53" customWidth="1"/>
  </cols>
  <sheetData>
    <row r="1" spans="1:74">
      <c r="A1" s="87" t="s">
        <v>30</v>
      </c>
    </row>
    <row r="3" spans="1:74">
      <c r="A3" s="88" t="s">
        <v>122</v>
      </c>
    </row>
    <row r="4" spans="1:74">
      <c r="A4" s="56" t="s">
        <v>123</v>
      </c>
    </row>
    <row r="5" spans="1:74">
      <c r="A5" s="167" t="s">
        <v>64</v>
      </c>
    </row>
    <row r="6" spans="1:74">
      <c r="A6" s="685" t="s">
        <v>105</v>
      </c>
      <c r="B6" s="697">
        <v>2019</v>
      </c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7">
        <v>2020</v>
      </c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9"/>
      <c r="Z6" s="687">
        <v>2021</v>
      </c>
      <c r="AA6" s="688"/>
      <c r="AB6" s="688"/>
      <c r="AC6" s="688"/>
      <c r="AD6" s="688"/>
      <c r="AE6" s="688"/>
      <c r="AF6" s="688"/>
      <c r="AG6" s="688"/>
      <c r="AH6" s="688"/>
      <c r="AI6" s="688"/>
      <c r="AJ6" s="688"/>
      <c r="AK6" s="688"/>
      <c r="AL6" s="687">
        <v>2022</v>
      </c>
      <c r="AM6" s="688"/>
      <c r="AN6" s="688"/>
      <c r="AO6" s="688"/>
      <c r="AP6" s="688"/>
      <c r="AQ6" s="688"/>
      <c r="AR6" s="688"/>
      <c r="AS6" s="688"/>
      <c r="AT6" s="688"/>
      <c r="AU6" s="688"/>
      <c r="AV6" s="688"/>
      <c r="AW6" s="688"/>
      <c r="AX6" s="682">
        <v>2023</v>
      </c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9"/>
      <c r="BJ6" s="683">
        <v>2024</v>
      </c>
      <c r="BK6" s="683"/>
      <c r="BL6" s="683"/>
      <c r="BM6" s="683"/>
      <c r="BN6" s="683"/>
      <c r="BO6" s="683"/>
      <c r="BP6" s="683"/>
      <c r="BQ6" s="683"/>
      <c r="BR6" s="683"/>
      <c r="BS6" s="683"/>
      <c r="BT6" s="684"/>
    </row>
    <row r="7" spans="1:74" ht="27.75" customHeight="1">
      <c r="A7" s="686"/>
      <c r="B7" s="209" t="s">
        <v>35</v>
      </c>
      <c r="C7" s="210" t="s">
        <v>36</v>
      </c>
      <c r="D7" s="210" t="s">
        <v>37</v>
      </c>
      <c r="E7" s="210" t="s">
        <v>38</v>
      </c>
      <c r="F7" s="211" t="s">
        <v>39</v>
      </c>
      <c r="G7" s="210" t="s">
        <v>40</v>
      </c>
      <c r="H7" s="210" t="s">
        <v>41</v>
      </c>
      <c r="I7" s="210" t="s">
        <v>42</v>
      </c>
      <c r="J7" s="210" t="s">
        <v>43</v>
      </c>
      <c r="K7" s="210" t="s">
        <v>44</v>
      </c>
      <c r="L7" s="210" t="s">
        <v>45</v>
      </c>
      <c r="M7" s="214" t="s">
        <v>46</v>
      </c>
      <c r="N7" s="209" t="s">
        <v>35</v>
      </c>
      <c r="O7" s="210" t="s">
        <v>36</v>
      </c>
      <c r="P7" s="210" t="s">
        <v>37</v>
      </c>
      <c r="Q7" s="210" t="s">
        <v>38</v>
      </c>
      <c r="R7" s="211" t="s">
        <v>39</v>
      </c>
      <c r="S7" s="210" t="s">
        <v>40</v>
      </c>
      <c r="T7" s="210" t="s">
        <v>41</v>
      </c>
      <c r="U7" s="210" t="s">
        <v>42</v>
      </c>
      <c r="V7" s="210" t="s">
        <v>43</v>
      </c>
      <c r="W7" s="210" t="s">
        <v>44</v>
      </c>
      <c r="X7" s="210" t="s">
        <v>45</v>
      </c>
      <c r="Y7" s="419" t="s">
        <v>46</v>
      </c>
      <c r="Z7" s="447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11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447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tr">
        <f>+'Cdr 6'!BE7</f>
        <v>Ago</v>
      </c>
      <c r="BF7" s="45" t="str">
        <f>+'Cdr 6'!BF7</f>
        <v>Sept</v>
      </c>
      <c r="BG7" s="45" t="str">
        <f>+'Cdr 6'!BG7</f>
        <v>Oct</v>
      </c>
      <c r="BH7" s="45" t="str">
        <f>+'Cdr 6'!BH7</f>
        <v>Nov</v>
      </c>
      <c r="BI7" s="384" t="str">
        <f>+'Cdr 6'!BI7</f>
        <v>Dic</v>
      </c>
      <c r="BJ7" s="45" t="str">
        <f>+'Cdr 6'!BJ7</f>
        <v>Ene</v>
      </c>
      <c r="BK7" s="45" t="str">
        <f>+'Cdr 6'!BK7</f>
        <v>Feb</v>
      </c>
      <c r="BL7" s="45" t="s">
        <v>37</v>
      </c>
      <c r="BM7" s="45" t="s">
        <v>38</v>
      </c>
      <c r="BN7" s="45" t="str">
        <f>+'Cdr 6'!BN7</f>
        <v>May</v>
      </c>
      <c r="BO7" s="45" t="str">
        <f>+'Cdr 6'!BO7</f>
        <v>Jun</v>
      </c>
      <c r="BP7" s="45" t="str">
        <f>+'Cdr 6'!BP7</f>
        <v>Jul</v>
      </c>
      <c r="BQ7" s="45" t="str">
        <f>+'Cdr 6'!BQ7</f>
        <v>Ago</v>
      </c>
      <c r="BR7" s="45" t="str">
        <f>+'Cdr 6'!BR7</f>
        <v>Set</v>
      </c>
      <c r="BS7" s="624" t="str">
        <f>+'Cdr 6'!BS7</f>
        <v>Oct</v>
      </c>
      <c r="BT7" s="45" t="str">
        <f>'Cdr 1 '!BT7</f>
        <v>Var. % 
Oct 24/23</v>
      </c>
    </row>
    <row r="8" spans="1:74">
      <c r="A8" s="435" t="s">
        <v>48</v>
      </c>
      <c r="B8" s="436">
        <f t="shared" ref="B8:Y8" si="0">+SUM(B9:B32)</f>
        <v>91513.749304517798</v>
      </c>
      <c r="C8" s="437">
        <f t="shared" si="0"/>
        <v>118732.306023796</v>
      </c>
      <c r="D8" s="437">
        <f t="shared" si="0"/>
        <v>97105.987552235194</v>
      </c>
      <c r="E8" s="437">
        <f t="shared" si="0"/>
        <v>51910.710418272</v>
      </c>
      <c r="F8" s="437">
        <f t="shared" si="0"/>
        <v>50066.603736103898</v>
      </c>
      <c r="G8" s="437">
        <f t="shared" si="0"/>
        <v>73571.188136387107</v>
      </c>
      <c r="H8" s="437">
        <f t="shared" si="0"/>
        <v>75791.711877721798</v>
      </c>
      <c r="I8" s="437">
        <f t="shared" si="0"/>
        <v>62646.993186489402</v>
      </c>
      <c r="J8" s="437">
        <f t="shared" si="0"/>
        <v>48172.730082566799</v>
      </c>
      <c r="K8" s="437">
        <f t="shared" si="0"/>
        <v>54576.575450665201</v>
      </c>
      <c r="L8" s="437">
        <f t="shared" si="0"/>
        <v>37792.491803940902</v>
      </c>
      <c r="M8" s="437">
        <f t="shared" si="0"/>
        <v>32416.1679385485</v>
      </c>
      <c r="N8" s="436">
        <f t="shared" si="0"/>
        <v>58244.747129241499</v>
      </c>
      <c r="O8" s="437">
        <f t="shared" si="0"/>
        <v>81782.8093909772</v>
      </c>
      <c r="P8" s="437">
        <f t="shared" si="0"/>
        <v>24510.784335885</v>
      </c>
      <c r="Q8" s="437">
        <f t="shared" si="0"/>
        <v>10312.9347496677</v>
      </c>
      <c r="R8" s="437">
        <f t="shared" si="0"/>
        <v>12654.0776300956</v>
      </c>
      <c r="S8" s="437">
        <f t="shared" si="0"/>
        <v>47758.328230647399</v>
      </c>
      <c r="T8" s="437">
        <f t="shared" si="0"/>
        <v>96557.852160145107</v>
      </c>
      <c r="U8" s="437">
        <f t="shared" si="0"/>
        <v>81172.322639388003</v>
      </c>
      <c r="V8" s="437">
        <f t="shared" si="0"/>
        <v>116549.475769917</v>
      </c>
      <c r="W8" s="437">
        <f t="shared" si="0"/>
        <v>101772.963145054</v>
      </c>
      <c r="X8" s="437">
        <f t="shared" si="0"/>
        <v>54489.073606766702</v>
      </c>
      <c r="Y8" s="448">
        <f t="shared" si="0"/>
        <v>63535.447676192998</v>
      </c>
      <c r="Z8" s="449">
        <f t="shared" ref="Z8:BO8" si="1">SUM(Z9:Z32)</f>
        <v>61646.76</v>
      </c>
      <c r="AA8" s="96">
        <f t="shared" si="1"/>
        <v>127218.7</v>
      </c>
      <c r="AB8" s="96">
        <f t="shared" si="1"/>
        <v>83055.5</v>
      </c>
      <c r="AC8" s="96">
        <f t="shared" si="1"/>
        <v>54433.35</v>
      </c>
      <c r="AD8" s="96">
        <f t="shared" si="1"/>
        <v>70794.490000000005</v>
      </c>
      <c r="AE8" s="96">
        <f t="shared" si="1"/>
        <v>77804.19</v>
      </c>
      <c r="AF8" s="96">
        <f t="shared" si="1"/>
        <v>61622.22</v>
      </c>
      <c r="AG8" s="96">
        <f t="shared" si="1"/>
        <v>57767.17</v>
      </c>
      <c r="AH8" s="96">
        <f t="shared" si="1"/>
        <v>30255.03</v>
      </c>
      <c r="AI8" s="96">
        <f t="shared" si="1"/>
        <v>32717.68</v>
      </c>
      <c r="AJ8" s="96">
        <f t="shared" si="1"/>
        <v>36381.78</v>
      </c>
      <c r="AK8" s="96">
        <f t="shared" si="1"/>
        <v>47643.38</v>
      </c>
      <c r="AL8" s="449">
        <f t="shared" si="1"/>
        <v>113374.438736364</v>
      </c>
      <c r="AM8" s="96">
        <f t="shared" si="1"/>
        <v>49294.574751121501</v>
      </c>
      <c r="AN8" s="96">
        <f t="shared" si="1"/>
        <v>42809.480206124099</v>
      </c>
      <c r="AO8" s="96">
        <f t="shared" si="1"/>
        <v>51117.432925275702</v>
      </c>
      <c r="AP8" s="96">
        <f t="shared" si="1"/>
        <v>39599.401269839604</v>
      </c>
      <c r="AQ8" s="96">
        <f t="shared" si="1"/>
        <v>52105.624468283502</v>
      </c>
      <c r="AR8" s="96">
        <f t="shared" si="1"/>
        <v>38004.524345367201</v>
      </c>
      <c r="AS8" s="96">
        <f t="shared" si="1"/>
        <v>35804.230826400599</v>
      </c>
      <c r="AT8" s="96">
        <f t="shared" si="1"/>
        <v>44881.0991334422</v>
      </c>
      <c r="AU8" s="96">
        <f t="shared" si="1"/>
        <v>37405.328841569099</v>
      </c>
      <c r="AV8" s="96">
        <f t="shared" si="1"/>
        <v>84418.902907859199</v>
      </c>
      <c r="AW8" s="96">
        <f t="shared" si="1"/>
        <v>83748.046596278</v>
      </c>
      <c r="AX8" s="95">
        <f t="shared" si="1"/>
        <v>83514.289999999994</v>
      </c>
      <c r="AY8" s="96">
        <f t="shared" si="1"/>
        <v>167867.12</v>
      </c>
      <c r="AZ8" s="96">
        <f t="shared" si="1"/>
        <v>131931.13</v>
      </c>
      <c r="BA8" s="96">
        <f t="shared" si="1"/>
        <v>83289.570000000007</v>
      </c>
      <c r="BB8" s="96">
        <f t="shared" si="1"/>
        <v>78512.66</v>
      </c>
      <c r="BC8" s="96">
        <f t="shared" si="1"/>
        <v>69737.78</v>
      </c>
      <c r="BD8" s="96">
        <f t="shared" si="1"/>
        <v>61953.43</v>
      </c>
      <c r="BE8" s="96">
        <f t="shared" si="1"/>
        <v>35271.21</v>
      </c>
      <c r="BF8" s="96">
        <f t="shared" si="1"/>
        <v>41729.69</v>
      </c>
      <c r="BG8" s="96">
        <f t="shared" si="1"/>
        <v>28827.56</v>
      </c>
      <c r="BH8" s="96">
        <f t="shared" si="1"/>
        <v>34911.269999999997</v>
      </c>
      <c r="BI8" s="453">
        <f t="shared" si="1"/>
        <v>58896.56</v>
      </c>
      <c r="BJ8" s="95">
        <f t="shared" si="1"/>
        <v>65230.3</v>
      </c>
      <c r="BK8" s="95">
        <f t="shared" si="1"/>
        <v>38355.46</v>
      </c>
      <c r="BL8" s="95">
        <f t="shared" si="1"/>
        <v>28135.599999999999</v>
      </c>
      <c r="BM8" s="95">
        <f t="shared" si="1"/>
        <v>32642.522000000001</v>
      </c>
      <c r="BN8" s="95">
        <f t="shared" si="1"/>
        <v>39089.800000000003</v>
      </c>
      <c r="BO8" s="95">
        <f t="shared" si="1"/>
        <v>63305.14</v>
      </c>
      <c r="BP8" s="95">
        <f t="shared" ref="BP8:BQ8" si="2">SUM(BP9:BP32)</f>
        <v>85452.46</v>
      </c>
      <c r="BQ8" s="95">
        <f t="shared" si="2"/>
        <v>61762.79</v>
      </c>
      <c r="BR8" s="95">
        <f t="shared" ref="BR8:BS8" si="3">SUM(BR9:BR32)</f>
        <v>34977.137999999999</v>
      </c>
      <c r="BS8" s="95">
        <f t="shared" si="3"/>
        <v>12004.881000000003</v>
      </c>
      <c r="BT8" s="164">
        <f>+IFERROR(BS8/BG8-1,"-")</f>
        <v>-0.58356236185095089</v>
      </c>
      <c r="BV8" s="53"/>
    </row>
    <row r="9" spans="1:74">
      <c r="A9" s="402" t="s">
        <v>124</v>
      </c>
      <c r="B9" s="29">
        <v>1466.8469230727601</v>
      </c>
      <c r="C9" s="29">
        <v>1113.99043240896</v>
      </c>
      <c r="D9" s="29">
        <v>1001.16007692395</v>
      </c>
      <c r="E9" s="29">
        <v>1642.0353392284201</v>
      </c>
      <c r="F9" s="29">
        <v>987.94681077468897</v>
      </c>
      <c r="G9" s="29">
        <v>1016.48963</v>
      </c>
      <c r="H9" s="29">
        <v>953.87271715977897</v>
      </c>
      <c r="I9" s="29">
        <v>1046.8249221282099</v>
      </c>
      <c r="J9" s="29">
        <v>880.74786999798005</v>
      </c>
      <c r="K9" s="29">
        <v>1262.2851046153801</v>
      </c>
      <c r="L9" s="29">
        <v>1144.63056189349</v>
      </c>
      <c r="M9" s="29">
        <v>1190.61260153846</v>
      </c>
      <c r="N9" s="444">
        <v>1251.9213538461499</v>
      </c>
      <c r="O9" s="29">
        <v>1608.88856907692</v>
      </c>
      <c r="P9" s="29">
        <v>896.51680553846199</v>
      </c>
      <c r="Q9" s="29">
        <v>1722.2928372307699</v>
      </c>
      <c r="R9" s="29">
        <v>930.69771086262494</v>
      </c>
      <c r="S9" s="29">
        <v>1262.87511170573</v>
      </c>
      <c r="T9" s="29">
        <v>852.158328076923</v>
      </c>
      <c r="U9" s="29">
        <v>866.03124895104895</v>
      </c>
      <c r="V9" s="29">
        <v>472.77458769230799</v>
      </c>
      <c r="W9" s="29">
        <v>1027.5280121538501</v>
      </c>
      <c r="X9" s="29">
        <v>1146.2784538461499</v>
      </c>
      <c r="Y9" s="450">
        <v>1331.11698461539</v>
      </c>
      <c r="Z9" s="415">
        <v>1566.91</v>
      </c>
      <c r="AA9" s="133">
        <v>1623.93</v>
      </c>
      <c r="AB9" s="133">
        <v>1599.47</v>
      </c>
      <c r="AC9" s="133">
        <v>2017.09</v>
      </c>
      <c r="AD9" s="133">
        <v>1809.96</v>
      </c>
      <c r="AE9" s="133">
        <v>1004.64</v>
      </c>
      <c r="AF9" s="133">
        <v>1505.21</v>
      </c>
      <c r="AG9" s="133">
        <v>1371.49</v>
      </c>
      <c r="AH9" s="133">
        <v>1162.6400000000001</v>
      </c>
      <c r="AI9" s="133">
        <v>1726.23</v>
      </c>
      <c r="AJ9" s="133">
        <v>1667.13</v>
      </c>
      <c r="AK9" s="133">
        <v>1839.61</v>
      </c>
      <c r="AL9" s="415">
        <v>1894.87276923077</v>
      </c>
      <c r="AM9" s="133">
        <v>1911.94096904196</v>
      </c>
      <c r="AN9" s="133">
        <v>2085.2176610000001</v>
      </c>
      <c r="AO9" s="133">
        <v>1895.0438461538499</v>
      </c>
      <c r="AP9" s="133">
        <v>2166.0037737482498</v>
      </c>
      <c r="AQ9" s="133">
        <v>2507.83922180727</v>
      </c>
      <c r="AR9" s="133">
        <v>1387.9573381515099</v>
      </c>
      <c r="AS9" s="133">
        <v>590.68903603729598</v>
      </c>
      <c r="AT9" s="133">
        <v>1033.3767501561799</v>
      </c>
      <c r="AU9" s="133">
        <v>1584.23933887723</v>
      </c>
      <c r="AV9" s="133">
        <v>690.83629998964</v>
      </c>
      <c r="AW9" s="133">
        <v>1065.1423076923099</v>
      </c>
      <c r="AX9" s="132">
        <v>830.11</v>
      </c>
      <c r="AY9" s="133">
        <v>1274.54</v>
      </c>
      <c r="AZ9" s="133">
        <v>1496.44</v>
      </c>
      <c r="BA9" s="133">
        <v>1187.0999999999999</v>
      </c>
      <c r="BB9" s="133">
        <v>1521.77</v>
      </c>
      <c r="BC9" s="133">
        <v>1261.4000000000001</v>
      </c>
      <c r="BD9" s="133">
        <v>1217.3399999999999</v>
      </c>
      <c r="BE9" s="133">
        <v>1407.12</v>
      </c>
      <c r="BF9" s="133">
        <v>1777.93</v>
      </c>
      <c r="BG9" s="133">
        <v>1341.16</v>
      </c>
      <c r="BH9" s="133">
        <v>1525.32</v>
      </c>
      <c r="BI9" s="288">
        <v>1707.73</v>
      </c>
      <c r="BJ9" s="289">
        <v>1351.87</v>
      </c>
      <c r="BK9" s="133">
        <v>1149.53</v>
      </c>
      <c r="BL9" s="133">
        <v>1066.58</v>
      </c>
      <c r="BM9" s="133">
        <v>1250.1400000000001</v>
      </c>
      <c r="BN9" s="133">
        <v>1614.78</v>
      </c>
      <c r="BO9" s="133">
        <v>133.66999999999999</v>
      </c>
      <c r="BP9" s="133">
        <v>1532.46</v>
      </c>
      <c r="BQ9" s="133">
        <v>1390.58</v>
      </c>
      <c r="BR9" s="627">
        <v>893.12800000000004</v>
      </c>
      <c r="BS9" s="627">
        <v>520.87</v>
      </c>
      <c r="BT9" s="429">
        <f>+IFERROR(BS9/BG9-1,"-")</f>
        <v>-0.61162724805392354</v>
      </c>
      <c r="BV9" s="53"/>
    </row>
    <row r="10" spans="1:74">
      <c r="A10" s="402" t="s">
        <v>125</v>
      </c>
      <c r="B10" s="29">
        <v>2508.53492307331</v>
      </c>
      <c r="C10" s="29">
        <v>2000.2815562130199</v>
      </c>
      <c r="D10" s="29">
        <v>1947.9342307688801</v>
      </c>
      <c r="E10" s="29">
        <v>1708.90549007136</v>
      </c>
      <c r="F10" s="29">
        <v>2028.4448953879601</v>
      </c>
      <c r="G10" s="29">
        <v>1573.32051899408</v>
      </c>
      <c r="H10" s="29">
        <v>2118.4193905326301</v>
      </c>
      <c r="I10" s="29">
        <v>1529.3784583442</v>
      </c>
      <c r="J10" s="29">
        <v>2788.8552161582002</v>
      </c>
      <c r="K10" s="29">
        <v>1307.4583523076899</v>
      </c>
      <c r="L10" s="29">
        <v>1708.4111093491099</v>
      </c>
      <c r="M10" s="29">
        <v>1506.5800907692301</v>
      </c>
      <c r="N10" s="444">
        <v>1686.2781284615401</v>
      </c>
      <c r="O10" s="29">
        <v>1529.9529</v>
      </c>
      <c r="P10" s="29">
        <v>1100.71028623077</v>
      </c>
      <c r="Q10" s="29">
        <v>2003.82028153846</v>
      </c>
      <c r="R10" s="29">
        <v>1601.6512940354301</v>
      </c>
      <c r="S10" s="29">
        <v>1240.1027920328099</v>
      </c>
      <c r="T10" s="29">
        <v>551.32702384615402</v>
      </c>
      <c r="U10" s="29">
        <v>1171.6843397692301</v>
      </c>
      <c r="V10" s="29">
        <v>657.53235076923102</v>
      </c>
      <c r="W10" s="29">
        <v>998.33174100000099</v>
      </c>
      <c r="X10" s="29">
        <v>1035.52984615385</v>
      </c>
      <c r="Y10" s="450">
        <v>512.61438461538501</v>
      </c>
      <c r="Z10" s="415">
        <v>750.16</v>
      </c>
      <c r="AA10" s="133">
        <v>1054.3699999999999</v>
      </c>
      <c r="AB10" s="133">
        <v>1064.08</v>
      </c>
      <c r="AC10" s="133">
        <v>979.54</v>
      </c>
      <c r="AD10" s="133">
        <v>744.37</v>
      </c>
      <c r="AE10" s="133">
        <v>962.75</v>
      </c>
      <c r="AF10" s="133">
        <v>1096.08</v>
      </c>
      <c r="AG10" s="133">
        <v>987.45</v>
      </c>
      <c r="AH10" s="133">
        <v>757.2</v>
      </c>
      <c r="AI10" s="133">
        <v>830.65</v>
      </c>
      <c r="AJ10" s="133">
        <v>1339.18</v>
      </c>
      <c r="AK10" s="133">
        <v>1030.3</v>
      </c>
      <c r="AL10" s="415">
        <v>1411.67769230769</v>
      </c>
      <c r="AM10" s="133">
        <v>1749.9211323519801</v>
      </c>
      <c r="AN10" s="133">
        <v>1074.52434702098</v>
      </c>
      <c r="AO10" s="133">
        <v>1357.1105153846199</v>
      </c>
      <c r="AP10" s="133">
        <v>1246.3436846853101</v>
      </c>
      <c r="AQ10" s="133">
        <v>2113.4420843309599</v>
      </c>
      <c r="AR10" s="133">
        <v>1212.3828705404601</v>
      </c>
      <c r="AS10" s="133">
        <v>1104.7252093986001</v>
      </c>
      <c r="AT10" s="133">
        <v>1235.6136407808899</v>
      </c>
      <c r="AU10" s="133">
        <v>1121.3296304498799</v>
      </c>
      <c r="AV10" s="133">
        <v>933.58093487179497</v>
      </c>
      <c r="AW10" s="133">
        <v>1560.45384615385</v>
      </c>
      <c r="AX10" s="132">
        <v>1076.1199999999999</v>
      </c>
      <c r="AY10" s="133">
        <v>1515.05</v>
      </c>
      <c r="AZ10" s="133">
        <v>1478.31</v>
      </c>
      <c r="BA10" s="133">
        <v>1062.77</v>
      </c>
      <c r="BB10" s="133">
        <v>1037.71</v>
      </c>
      <c r="BC10" s="133">
        <v>821.85</v>
      </c>
      <c r="BD10" s="133">
        <v>1037.33</v>
      </c>
      <c r="BE10" s="133">
        <v>1116.6600000000001</v>
      </c>
      <c r="BF10" s="133">
        <v>1143.3</v>
      </c>
      <c r="BG10" s="133">
        <v>589.69000000000005</v>
      </c>
      <c r="BH10" s="133">
        <v>1240.02</v>
      </c>
      <c r="BI10" s="288">
        <v>1372.16</v>
      </c>
      <c r="BJ10" s="289">
        <v>459.04</v>
      </c>
      <c r="BK10" s="133">
        <v>390.74</v>
      </c>
      <c r="BL10" s="133">
        <v>287.04000000000002</v>
      </c>
      <c r="BM10" s="133">
        <v>507.15</v>
      </c>
      <c r="BN10" s="133">
        <v>357.28</v>
      </c>
      <c r="BO10" s="133">
        <v>234.59</v>
      </c>
      <c r="BP10" s="133">
        <v>84.9</v>
      </c>
      <c r="BQ10" s="133">
        <v>229.39</v>
      </c>
      <c r="BR10" s="627">
        <v>344.27</v>
      </c>
      <c r="BS10" s="627">
        <v>387.92</v>
      </c>
      <c r="BT10" s="429">
        <f t="shared" ref="BT10:BT31" si="4">+IFERROR(BS10/BG10-1,"-")</f>
        <v>-0.34216283131815028</v>
      </c>
      <c r="BV10" s="53"/>
    </row>
    <row r="11" spans="1:74">
      <c r="A11" s="402" t="s">
        <v>126</v>
      </c>
      <c r="B11" s="29">
        <v>139.76650000000001</v>
      </c>
      <c r="C11" s="29">
        <v>209.5325</v>
      </c>
      <c r="D11" s="29">
        <v>1354.6495500000001</v>
      </c>
      <c r="E11" s="29">
        <v>340.33634999999998</v>
      </c>
      <c r="F11" s="29">
        <v>405.1035</v>
      </c>
      <c r="G11" s="29">
        <v>43.811199999999999</v>
      </c>
      <c r="H11" s="29">
        <v>81.837699999999998</v>
      </c>
      <c r="I11" s="29">
        <v>47.412999999999997</v>
      </c>
      <c r="J11" s="29">
        <v>42.194000000000003</v>
      </c>
      <c r="K11" s="29">
        <v>46.874000000000002</v>
      </c>
      <c r="L11" s="29">
        <v>78.051050000000004</v>
      </c>
      <c r="M11" s="29">
        <v>46.52</v>
      </c>
      <c r="N11" s="444">
        <v>97.314999999999998</v>
      </c>
      <c r="O11" s="29">
        <v>28.436</v>
      </c>
      <c r="P11" s="29">
        <v>0</v>
      </c>
      <c r="Q11" s="29">
        <v>55.618000000000002</v>
      </c>
      <c r="R11" s="29">
        <v>1.0189999999999999</v>
      </c>
      <c r="S11" s="29">
        <v>458.09949999999998</v>
      </c>
      <c r="T11" s="29">
        <v>52.464550000000003</v>
      </c>
      <c r="U11" s="29">
        <v>86.066999999999993</v>
      </c>
      <c r="V11" s="29">
        <v>162.8994252</v>
      </c>
      <c r="W11" s="29">
        <v>255.8899351</v>
      </c>
      <c r="X11" s="29">
        <v>310.26626959999999</v>
      </c>
      <c r="Y11" s="450">
        <v>1268.7355611999999</v>
      </c>
      <c r="Z11" s="424">
        <v>1692.83</v>
      </c>
      <c r="AA11" s="133">
        <v>1554.93</v>
      </c>
      <c r="AB11" s="133">
        <v>392.51</v>
      </c>
      <c r="AC11" s="171">
        <v>0</v>
      </c>
      <c r="AD11" s="171">
        <v>0</v>
      </c>
      <c r="AE11" s="171">
        <v>0</v>
      </c>
      <c r="AF11" s="171">
        <v>59.87</v>
      </c>
      <c r="AG11" s="171">
        <v>52.26</v>
      </c>
      <c r="AH11" s="171">
        <v>8.93</v>
      </c>
      <c r="AI11" s="171">
        <v>708.15</v>
      </c>
      <c r="AJ11" s="171">
        <v>819.35</v>
      </c>
      <c r="AK11" s="171">
        <v>10.33</v>
      </c>
      <c r="AL11" s="424">
        <v>0</v>
      </c>
      <c r="AM11" s="133">
        <v>81.770899999999997</v>
      </c>
      <c r="AN11" s="133">
        <v>0</v>
      </c>
      <c r="AO11" s="171">
        <v>18.8657</v>
      </c>
      <c r="AP11" s="171">
        <v>41.622799999999998</v>
      </c>
      <c r="AQ11" s="171">
        <v>0</v>
      </c>
      <c r="AR11" s="171">
        <v>0</v>
      </c>
      <c r="AS11" s="171">
        <v>49.010384615384602</v>
      </c>
      <c r="AT11" s="171">
        <v>0</v>
      </c>
      <c r="AU11" s="171">
        <v>0</v>
      </c>
      <c r="AV11" s="171">
        <v>35.561</v>
      </c>
      <c r="AW11" s="171">
        <v>78.972846153846206</v>
      </c>
      <c r="AX11" s="132">
        <v>521.64</v>
      </c>
      <c r="AY11" s="171">
        <v>184.9</v>
      </c>
      <c r="AZ11" s="171">
        <v>183.16</v>
      </c>
      <c r="BA11" s="171">
        <v>29.38</v>
      </c>
      <c r="BB11" s="171">
        <v>10.54</v>
      </c>
      <c r="BC11" s="171">
        <v>41.01</v>
      </c>
      <c r="BD11" s="171">
        <v>47.86</v>
      </c>
      <c r="BE11" s="171">
        <v>72.42</v>
      </c>
      <c r="BF11" s="171">
        <v>145.1</v>
      </c>
      <c r="BG11" s="171">
        <v>132.33000000000001</v>
      </c>
      <c r="BH11" s="171">
        <v>114.89</v>
      </c>
      <c r="BI11" s="178">
        <v>66.260000000000005</v>
      </c>
      <c r="BJ11" s="289">
        <v>2.17</v>
      </c>
      <c r="BK11" s="171">
        <v>19.010000000000002</v>
      </c>
      <c r="BL11" s="171">
        <v>103.4</v>
      </c>
      <c r="BM11" s="171">
        <v>394.8</v>
      </c>
      <c r="BN11" s="133">
        <v>650.33000000000004</v>
      </c>
      <c r="BO11" s="133">
        <v>292.45999999999998</v>
      </c>
      <c r="BP11" s="133">
        <v>18.809999999999999</v>
      </c>
      <c r="BQ11" s="456">
        <v>0</v>
      </c>
      <c r="BR11" s="635">
        <v>0</v>
      </c>
      <c r="BS11" s="627">
        <v>0</v>
      </c>
      <c r="BT11" s="429">
        <f t="shared" si="4"/>
        <v>-1</v>
      </c>
      <c r="BV11" s="53"/>
    </row>
    <row r="12" spans="1:74">
      <c r="A12" s="402" t="s">
        <v>106</v>
      </c>
      <c r="B12" s="29">
        <v>53328.512237199997</v>
      </c>
      <c r="C12" s="29">
        <v>53875.677353815103</v>
      </c>
      <c r="D12" s="29">
        <v>66718.707594799998</v>
      </c>
      <c r="E12" s="29">
        <v>35209.695269000003</v>
      </c>
      <c r="F12" s="29">
        <v>25383.348196153798</v>
      </c>
      <c r="G12" s="29">
        <v>25497.679340384599</v>
      </c>
      <c r="H12" s="29">
        <v>37345.284619231003</v>
      </c>
      <c r="I12" s="29">
        <v>26745.474484615399</v>
      </c>
      <c r="J12" s="29">
        <v>16875.953549999998</v>
      </c>
      <c r="K12" s="29">
        <v>14551.026009200001</v>
      </c>
      <c r="L12" s="29">
        <v>16769.459951692301</v>
      </c>
      <c r="M12" s="29">
        <v>12885.867453000001</v>
      </c>
      <c r="N12" s="444">
        <v>13231.790000249999</v>
      </c>
      <c r="O12" s="29">
        <v>7483.0066177036697</v>
      </c>
      <c r="P12" s="29">
        <v>6358.98401059137</v>
      </c>
      <c r="Q12" s="29">
        <v>3371.2851902567199</v>
      </c>
      <c r="R12" s="29">
        <v>3732.6092638548398</v>
      </c>
      <c r="S12" s="29">
        <v>23977.431546834901</v>
      </c>
      <c r="T12" s="29">
        <v>67868.423887041805</v>
      </c>
      <c r="U12" s="29">
        <v>52954.123911000002</v>
      </c>
      <c r="V12" s="29">
        <v>76943.278066516199</v>
      </c>
      <c r="W12" s="29">
        <v>63298.228567186801</v>
      </c>
      <c r="X12" s="29">
        <v>37828.716665</v>
      </c>
      <c r="Y12" s="450">
        <v>43840.871343668601</v>
      </c>
      <c r="Z12" s="415">
        <v>38529.550000000003</v>
      </c>
      <c r="AA12" s="133">
        <v>46682.85</v>
      </c>
      <c r="AB12" s="133">
        <v>52609.88</v>
      </c>
      <c r="AC12" s="133">
        <v>38047.97</v>
      </c>
      <c r="AD12" s="133">
        <v>49903.63</v>
      </c>
      <c r="AE12" s="133">
        <v>55465.66</v>
      </c>
      <c r="AF12" s="133">
        <v>45675.28</v>
      </c>
      <c r="AG12" s="133">
        <v>43641.57</v>
      </c>
      <c r="AH12" s="133">
        <v>19050.84</v>
      </c>
      <c r="AI12" s="133">
        <v>16189.22</v>
      </c>
      <c r="AJ12" s="133">
        <v>16403.75</v>
      </c>
      <c r="AK12" s="133">
        <v>26966.52</v>
      </c>
      <c r="AL12" s="415">
        <v>36360.138664095</v>
      </c>
      <c r="AM12" s="133">
        <v>27309.613850004702</v>
      </c>
      <c r="AN12" s="133">
        <v>27653.765363450999</v>
      </c>
      <c r="AO12" s="133">
        <v>39818.0415962806</v>
      </c>
      <c r="AP12" s="133">
        <v>27987.531701267599</v>
      </c>
      <c r="AQ12" s="133">
        <v>28988.888366329898</v>
      </c>
      <c r="AR12" s="133">
        <v>26173.526823880002</v>
      </c>
      <c r="AS12" s="133">
        <v>20201.289149349399</v>
      </c>
      <c r="AT12" s="133">
        <v>28002.169562134</v>
      </c>
      <c r="AU12" s="133">
        <v>21100.337022181498</v>
      </c>
      <c r="AV12" s="133">
        <v>55985.214347281602</v>
      </c>
      <c r="AW12" s="133">
        <v>53656.128968073797</v>
      </c>
      <c r="AX12" s="132">
        <v>50331.9</v>
      </c>
      <c r="AY12" s="133">
        <v>78988.02</v>
      </c>
      <c r="AZ12" s="133">
        <v>75731.179999999993</v>
      </c>
      <c r="BA12" s="133">
        <v>58111.85</v>
      </c>
      <c r="BB12" s="133">
        <v>63083.53</v>
      </c>
      <c r="BC12" s="133">
        <v>50322.29</v>
      </c>
      <c r="BD12" s="133">
        <v>34095.879999999997</v>
      </c>
      <c r="BE12" s="133">
        <v>26469.23</v>
      </c>
      <c r="BF12" s="133">
        <v>17640.82</v>
      </c>
      <c r="BG12" s="133">
        <v>17059.599999999999</v>
      </c>
      <c r="BH12" s="133">
        <v>18356.439999999999</v>
      </c>
      <c r="BI12" s="288">
        <v>30810.21</v>
      </c>
      <c r="BJ12" s="289">
        <v>19195.810000000001</v>
      </c>
      <c r="BK12" s="133">
        <v>22970.639999999999</v>
      </c>
      <c r="BL12" s="133">
        <v>11411.95</v>
      </c>
      <c r="BM12" s="133">
        <v>8853.09</v>
      </c>
      <c r="BN12" s="133">
        <v>20576.650000000001</v>
      </c>
      <c r="BO12" s="133">
        <v>35610.160000000003</v>
      </c>
      <c r="BP12" s="133">
        <v>28203.72</v>
      </c>
      <c r="BQ12" s="133">
        <v>6065.93</v>
      </c>
      <c r="BR12" s="627">
        <v>3099.326</v>
      </c>
      <c r="BS12" s="627">
        <v>2298.77</v>
      </c>
      <c r="BT12" s="429">
        <f t="shared" si="4"/>
        <v>-0.86525065066003892</v>
      </c>
      <c r="BV12" s="53"/>
    </row>
    <row r="13" spans="1:74">
      <c r="A13" s="402" t="s">
        <v>107</v>
      </c>
      <c r="B13" s="29">
        <v>1838.8325500000001</v>
      </c>
      <c r="C13" s="29">
        <v>901.48350000000005</v>
      </c>
      <c r="D13" s="29">
        <v>2158.8328000000001</v>
      </c>
      <c r="E13" s="29">
        <v>785.21810000000005</v>
      </c>
      <c r="F13" s="29">
        <v>257.81765000000001</v>
      </c>
      <c r="G13" s="29">
        <v>193.17189999999999</v>
      </c>
      <c r="H13" s="29">
        <v>896.65390000000002</v>
      </c>
      <c r="I13" s="29">
        <v>328.53539999999998</v>
      </c>
      <c r="J13" s="29">
        <v>278.6925</v>
      </c>
      <c r="K13" s="29">
        <v>315.24149999999997</v>
      </c>
      <c r="L13" s="29">
        <v>205.012</v>
      </c>
      <c r="M13" s="29">
        <v>47.525500000000001</v>
      </c>
      <c r="N13" s="444">
        <v>3524.2634361578198</v>
      </c>
      <c r="O13" s="29">
        <v>3179.9259999999999</v>
      </c>
      <c r="P13" s="29">
        <v>1763.0236299999999</v>
      </c>
      <c r="Q13" s="29">
        <v>119.7964272</v>
      </c>
      <c r="R13" s="29">
        <v>233.7166656</v>
      </c>
      <c r="S13" s="29">
        <v>1128.4845</v>
      </c>
      <c r="T13" s="29">
        <v>2020.9312844000001</v>
      </c>
      <c r="U13" s="29">
        <v>7950.6353900000004</v>
      </c>
      <c r="V13" s="29">
        <v>8205.7457599999998</v>
      </c>
      <c r="W13" s="29">
        <v>11210.93686</v>
      </c>
      <c r="X13" s="29">
        <v>7483.2359800000004</v>
      </c>
      <c r="Y13" s="450">
        <v>3861.4343239999998</v>
      </c>
      <c r="Z13" s="415">
        <v>3582.24</v>
      </c>
      <c r="AA13" s="133">
        <v>3016.62</v>
      </c>
      <c r="AB13" s="133">
        <v>5289.86</v>
      </c>
      <c r="AC13" s="133">
        <v>2086.54</v>
      </c>
      <c r="AD13" s="133">
        <v>1581.48</v>
      </c>
      <c r="AE13" s="133">
        <v>3165.29</v>
      </c>
      <c r="AF13" s="133">
        <v>819.32</v>
      </c>
      <c r="AG13" s="133">
        <v>1080.99</v>
      </c>
      <c r="AH13" s="133">
        <v>1702.33</v>
      </c>
      <c r="AI13" s="133">
        <v>2374.9</v>
      </c>
      <c r="AJ13" s="133">
        <v>2760.2</v>
      </c>
      <c r="AK13" s="133">
        <v>1756.42</v>
      </c>
      <c r="AL13" s="415">
        <v>2988.0940510076998</v>
      </c>
      <c r="AM13" s="133">
        <v>3530.1764963362002</v>
      </c>
      <c r="AN13" s="133">
        <v>2050.0222318681499</v>
      </c>
      <c r="AO13" s="133">
        <v>729.91152108914901</v>
      </c>
      <c r="AP13" s="133">
        <v>865.98730360000002</v>
      </c>
      <c r="AQ13" s="133">
        <v>1113.0713312</v>
      </c>
      <c r="AR13" s="133">
        <v>1357.66858249607</v>
      </c>
      <c r="AS13" s="133">
        <v>825.78224977777802</v>
      </c>
      <c r="AT13" s="133">
        <v>1044.23745551359</v>
      </c>
      <c r="AU13" s="133">
        <v>1347.55230174506</v>
      </c>
      <c r="AV13" s="133">
        <v>1002.91225864053</v>
      </c>
      <c r="AW13" s="133">
        <v>1724.7863897437701</v>
      </c>
      <c r="AX13" s="132">
        <v>236.34</v>
      </c>
      <c r="AY13" s="133">
        <v>1621.98</v>
      </c>
      <c r="AZ13" s="133">
        <v>1213.73</v>
      </c>
      <c r="BA13" s="133">
        <v>347.78</v>
      </c>
      <c r="BB13" s="133">
        <v>458.28</v>
      </c>
      <c r="BC13" s="133">
        <v>535.98</v>
      </c>
      <c r="BD13" s="133">
        <v>114</v>
      </c>
      <c r="BE13" s="133">
        <v>19.489999999999998</v>
      </c>
      <c r="BF13" s="133">
        <v>890.33</v>
      </c>
      <c r="BG13" s="133">
        <v>1834.33</v>
      </c>
      <c r="BH13" s="133">
        <v>1187.03</v>
      </c>
      <c r="BI13" s="288">
        <v>2043.69</v>
      </c>
      <c r="BJ13" s="289">
        <v>1542.29</v>
      </c>
      <c r="BK13" s="133">
        <v>846.16</v>
      </c>
      <c r="BL13" s="133">
        <v>83.08</v>
      </c>
      <c r="BM13" s="133">
        <v>378.26</v>
      </c>
      <c r="BN13" s="133">
        <v>774.5</v>
      </c>
      <c r="BO13" s="133">
        <v>2012.49</v>
      </c>
      <c r="BP13" s="133">
        <v>1127.3800000000001</v>
      </c>
      <c r="BQ13" s="133">
        <v>1040.92</v>
      </c>
      <c r="BR13" s="627">
        <v>2888.6640000000002</v>
      </c>
      <c r="BS13" s="627">
        <v>3533.85</v>
      </c>
      <c r="BT13" s="429">
        <f>+IFERROR(BS13/BG13-1,"-")</f>
        <v>0.92650722607164471</v>
      </c>
      <c r="BV13" s="53"/>
    </row>
    <row r="14" spans="1:74">
      <c r="A14" s="402" t="s">
        <v>127</v>
      </c>
      <c r="B14" s="29">
        <v>0</v>
      </c>
      <c r="C14" s="29">
        <v>829.48149999999998</v>
      </c>
      <c r="D14" s="29">
        <v>1611.5235</v>
      </c>
      <c r="E14" s="29">
        <v>1979.7010150000001</v>
      </c>
      <c r="F14" s="29">
        <v>166.24600000000001</v>
      </c>
      <c r="G14" s="29">
        <v>265.38679999999999</v>
      </c>
      <c r="H14" s="29">
        <v>2204.4295499999998</v>
      </c>
      <c r="I14" s="29">
        <v>518.84325000000001</v>
      </c>
      <c r="J14" s="29">
        <v>7.31</v>
      </c>
      <c r="K14" s="29">
        <v>176.8886</v>
      </c>
      <c r="L14" s="29">
        <v>1314.36625</v>
      </c>
      <c r="M14" s="29">
        <v>304.36799999999999</v>
      </c>
      <c r="N14" s="444">
        <v>582.673</v>
      </c>
      <c r="O14" s="29">
        <v>67.900999999999996</v>
      </c>
      <c r="P14" s="29">
        <v>293.25400000000002</v>
      </c>
      <c r="Q14" s="29">
        <v>62.188000000000002</v>
      </c>
      <c r="R14" s="29">
        <v>0</v>
      </c>
      <c r="S14" s="29">
        <v>206.7185432</v>
      </c>
      <c r="T14" s="29">
        <v>1977.7173749999999</v>
      </c>
      <c r="U14" s="29">
        <v>2948.0995885000002</v>
      </c>
      <c r="V14" s="29">
        <v>4312.3873999999996</v>
      </c>
      <c r="W14" s="29">
        <v>2286.2248500000001</v>
      </c>
      <c r="X14" s="29">
        <v>777.67208000000005</v>
      </c>
      <c r="Y14" s="450">
        <v>1529.8264552999999</v>
      </c>
      <c r="Z14" s="415">
        <v>1138.04</v>
      </c>
      <c r="AA14" s="133">
        <v>802.31</v>
      </c>
      <c r="AB14" s="133">
        <v>1634.14</v>
      </c>
      <c r="AC14" s="133">
        <v>1374.83</v>
      </c>
      <c r="AD14" s="133">
        <v>946.29</v>
      </c>
      <c r="AE14" s="133">
        <v>1783.21</v>
      </c>
      <c r="AF14" s="133">
        <v>1744.3</v>
      </c>
      <c r="AG14" s="133">
        <v>1528.65</v>
      </c>
      <c r="AH14" s="133">
        <v>780.56</v>
      </c>
      <c r="AI14" s="133">
        <v>266.79000000000002</v>
      </c>
      <c r="AJ14" s="133">
        <v>11.39</v>
      </c>
      <c r="AK14" s="133">
        <v>593.26</v>
      </c>
      <c r="AL14" s="415">
        <v>1273.30493</v>
      </c>
      <c r="AM14" s="133">
        <v>330.22750000000002</v>
      </c>
      <c r="AN14" s="133">
        <v>511.29439000000002</v>
      </c>
      <c r="AO14" s="133">
        <v>848.9117</v>
      </c>
      <c r="AP14" s="133">
        <v>465.09879999999998</v>
      </c>
      <c r="AQ14" s="133">
        <v>983.2586</v>
      </c>
      <c r="AR14" s="133">
        <v>521.35413000000005</v>
      </c>
      <c r="AS14" s="133">
        <v>249.73949999999999</v>
      </c>
      <c r="AT14" s="133">
        <v>537.9855</v>
      </c>
      <c r="AU14" s="133">
        <v>500.8451</v>
      </c>
      <c r="AV14" s="133">
        <v>1085.4328</v>
      </c>
      <c r="AW14" s="133">
        <v>3709.6647050000001</v>
      </c>
      <c r="AX14" s="132">
        <v>5000.0600000000004</v>
      </c>
      <c r="AY14" s="133">
        <v>7912.56</v>
      </c>
      <c r="AZ14" s="133">
        <v>7444.5</v>
      </c>
      <c r="BA14" s="133">
        <v>5538.26</v>
      </c>
      <c r="BB14" s="133">
        <v>6005.72</v>
      </c>
      <c r="BC14" s="133">
        <v>4130.54</v>
      </c>
      <c r="BD14" s="133">
        <v>2435.88</v>
      </c>
      <c r="BE14" s="133">
        <v>1310.73</v>
      </c>
      <c r="BF14" s="133">
        <v>649.82000000000005</v>
      </c>
      <c r="BG14" s="133">
        <v>583.1</v>
      </c>
      <c r="BH14" s="133">
        <v>508.16</v>
      </c>
      <c r="BI14" s="288">
        <v>533.39</v>
      </c>
      <c r="BJ14" s="289">
        <v>601.29999999999995</v>
      </c>
      <c r="BK14" s="133">
        <v>740.1</v>
      </c>
      <c r="BL14" s="133">
        <v>284.24</v>
      </c>
      <c r="BM14" s="133">
        <v>299.86</v>
      </c>
      <c r="BN14" s="133">
        <v>636.11</v>
      </c>
      <c r="BO14" s="133">
        <v>1367.47</v>
      </c>
      <c r="BP14" s="133">
        <v>654.98</v>
      </c>
      <c r="BQ14" s="133">
        <v>49.67</v>
      </c>
      <c r="BR14" s="627">
        <v>6.1609999999999996</v>
      </c>
      <c r="BS14" s="627">
        <v>31.658000000000001</v>
      </c>
      <c r="BT14" s="429">
        <f t="shared" si="4"/>
        <v>-0.9457074258274738</v>
      </c>
      <c r="BV14" s="53"/>
    </row>
    <row r="15" spans="1:74" s="396" customFormat="1">
      <c r="A15" s="402" t="s">
        <v>128</v>
      </c>
      <c r="B15" s="29">
        <v>1121.9739999999999</v>
      </c>
      <c r="C15" s="29">
        <v>1228.82</v>
      </c>
      <c r="D15" s="29">
        <v>1410.99</v>
      </c>
      <c r="E15" s="29">
        <v>606.28099999999995</v>
      </c>
      <c r="F15" s="29">
        <v>233.58</v>
      </c>
      <c r="G15" s="29">
        <v>185.637</v>
      </c>
      <c r="H15" s="29">
        <v>176.67</v>
      </c>
      <c r="I15" s="29">
        <v>208.57</v>
      </c>
      <c r="J15" s="29">
        <v>150.78</v>
      </c>
      <c r="K15" s="29">
        <v>209.51400000000001</v>
      </c>
      <c r="L15" s="29">
        <v>500.0625</v>
      </c>
      <c r="M15" s="29">
        <v>133.80549999999999</v>
      </c>
      <c r="N15" s="444">
        <v>182.78</v>
      </c>
      <c r="O15" s="29">
        <v>192.37100000000001</v>
      </c>
      <c r="P15" s="29">
        <v>110.712</v>
      </c>
      <c r="Q15" s="29">
        <v>10.313000000000001</v>
      </c>
      <c r="R15" s="29">
        <v>129.66499999999999</v>
      </c>
      <c r="S15" s="29">
        <v>58.000999999999998</v>
      </c>
      <c r="T15" s="29">
        <v>59.927</v>
      </c>
      <c r="U15" s="29">
        <v>162.51499999999999</v>
      </c>
      <c r="V15" s="29">
        <v>1263.374</v>
      </c>
      <c r="W15" s="29">
        <v>1144.0385000000001</v>
      </c>
      <c r="X15" s="29">
        <v>548.43100000000004</v>
      </c>
      <c r="Y15" s="450">
        <v>535.63499999999999</v>
      </c>
      <c r="Z15" s="415">
        <v>743.23</v>
      </c>
      <c r="AA15" s="133">
        <v>2083.0500000000002</v>
      </c>
      <c r="AB15" s="133">
        <v>1067.81</v>
      </c>
      <c r="AC15" s="133">
        <v>565.11</v>
      </c>
      <c r="AD15" s="133">
        <v>375.48</v>
      </c>
      <c r="AE15" s="133">
        <v>450.43</v>
      </c>
      <c r="AF15" s="133">
        <v>822.31</v>
      </c>
      <c r="AG15" s="133">
        <v>1044.54</v>
      </c>
      <c r="AH15" s="133">
        <v>560.12</v>
      </c>
      <c r="AI15" s="133">
        <v>274.16000000000003</v>
      </c>
      <c r="AJ15" s="133">
        <v>224.48</v>
      </c>
      <c r="AK15" s="133">
        <v>278.41000000000003</v>
      </c>
      <c r="AL15" s="415">
        <v>1209.61181025</v>
      </c>
      <c r="AM15" s="133">
        <v>446.83732300000003</v>
      </c>
      <c r="AN15" s="133">
        <v>93.241500000000002</v>
      </c>
      <c r="AO15" s="133">
        <v>23.162500000000001</v>
      </c>
      <c r="AP15" s="133">
        <v>186.16499999999999</v>
      </c>
      <c r="AQ15" s="133">
        <v>3623.828</v>
      </c>
      <c r="AR15" s="133">
        <v>257.32299999999998</v>
      </c>
      <c r="AS15" s="133">
        <v>281.1669</v>
      </c>
      <c r="AT15" s="133">
        <v>305.28179999999998</v>
      </c>
      <c r="AU15" s="133">
        <v>289.5582</v>
      </c>
      <c r="AV15" s="133">
        <v>272.44887499999999</v>
      </c>
      <c r="AW15" s="133">
        <v>380.18091900000002</v>
      </c>
      <c r="AX15" s="132">
        <v>478.33</v>
      </c>
      <c r="AY15" s="133">
        <v>458.64</v>
      </c>
      <c r="AZ15" s="133">
        <v>435.33</v>
      </c>
      <c r="BA15" s="133">
        <v>559.99</v>
      </c>
      <c r="BB15" s="133">
        <v>918.05</v>
      </c>
      <c r="BC15" s="133">
        <v>721.94</v>
      </c>
      <c r="BD15" s="133">
        <v>281.58</v>
      </c>
      <c r="BE15" s="133">
        <v>247.33</v>
      </c>
      <c r="BF15" s="133">
        <v>254.62</v>
      </c>
      <c r="BG15" s="133">
        <v>479.19</v>
      </c>
      <c r="BH15" s="133">
        <v>250.51</v>
      </c>
      <c r="BI15" s="288">
        <v>236.72</v>
      </c>
      <c r="BJ15" s="289">
        <v>358.87</v>
      </c>
      <c r="BK15" s="133">
        <v>590.9</v>
      </c>
      <c r="BL15" s="133">
        <v>299.55</v>
      </c>
      <c r="BM15" s="133">
        <v>260.52</v>
      </c>
      <c r="BN15" s="133">
        <v>390.24</v>
      </c>
      <c r="BO15" s="133">
        <v>522.27</v>
      </c>
      <c r="BP15" s="133">
        <v>375.94</v>
      </c>
      <c r="BQ15" s="133">
        <v>547.33000000000004</v>
      </c>
      <c r="BR15" s="627">
        <v>1259.183</v>
      </c>
      <c r="BS15" s="627">
        <v>1432.54</v>
      </c>
      <c r="BT15" s="429">
        <f t="shared" si="4"/>
        <v>1.9895031198480768</v>
      </c>
      <c r="BV15" s="53"/>
    </row>
    <row r="16" spans="1:74" s="396" customFormat="1">
      <c r="A16" s="402" t="s">
        <v>109</v>
      </c>
      <c r="B16" s="29">
        <v>3261.6660000000002</v>
      </c>
      <c r="C16" s="29">
        <v>9007.14</v>
      </c>
      <c r="D16" s="29">
        <v>3006.54</v>
      </c>
      <c r="E16" s="29">
        <v>0</v>
      </c>
      <c r="F16" s="29">
        <v>382.971</v>
      </c>
      <c r="G16" s="29">
        <v>456.95400000000001</v>
      </c>
      <c r="H16" s="29">
        <v>839.02499999999998</v>
      </c>
      <c r="I16" s="29">
        <v>479.51499999999999</v>
      </c>
      <c r="J16" s="29">
        <v>0</v>
      </c>
      <c r="K16" s="29">
        <v>1150.047</v>
      </c>
      <c r="L16" s="29">
        <v>0</v>
      </c>
      <c r="M16" s="29">
        <v>0</v>
      </c>
      <c r="N16" s="444">
        <v>6176.7420000000002</v>
      </c>
      <c r="O16" s="29">
        <v>15405.553</v>
      </c>
      <c r="P16" s="29">
        <v>1195.5419999999999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2609.123</v>
      </c>
      <c r="W16" s="29">
        <v>4338.5360000000001</v>
      </c>
      <c r="X16" s="29">
        <v>0</v>
      </c>
      <c r="Y16" s="450">
        <v>45.415199999999999</v>
      </c>
      <c r="Z16" s="424">
        <v>0</v>
      </c>
      <c r="AA16" s="133">
        <v>15179.7</v>
      </c>
      <c r="AB16" s="133">
        <v>5949.32</v>
      </c>
      <c r="AC16" s="171">
        <v>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424">
        <v>12474.918</v>
      </c>
      <c r="AM16" s="133">
        <v>805.17499999999995</v>
      </c>
      <c r="AN16" s="133">
        <v>433.423</v>
      </c>
      <c r="AO16" s="171">
        <v>161.09299999999999</v>
      </c>
      <c r="AP16" s="171">
        <v>0</v>
      </c>
      <c r="AQ16" s="171">
        <v>0</v>
      </c>
      <c r="AR16" s="171">
        <v>0</v>
      </c>
      <c r="AS16" s="171">
        <v>0</v>
      </c>
      <c r="AT16" s="171">
        <v>0</v>
      </c>
      <c r="AU16" s="171">
        <v>0</v>
      </c>
      <c r="AV16" s="171">
        <v>0</v>
      </c>
      <c r="AW16" s="171">
        <v>0</v>
      </c>
      <c r="AX16" s="132">
        <v>0</v>
      </c>
      <c r="AY16" s="171">
        <v>14072.8</v>
      </c>
      <c r="AZ16" s="171">
        <v>8036.57</v>
      </c>
      <c r="BA16" s="171">
        <v>705.14</v>
      </c>
      <c r="BB16" s="171">
        <v>476.26</v>
      </c>
      <c r="BC16" s="171">
        <v>447.14</v>
      </c>
      <c r="BD16" s="171">
        <v>2040.05</v>
      </c>
      <c r="BE16" s="171">
        <v>0</v>
      </c>
      <c r="BF16" s="171">
        <v>2565.5300000000002</v>
      </c>
      <c r="BG16" s="171">
        <v>23.94</v>
      </c>
      <c r="BH16" s="171" t="s">
        <v>110</v>
      </c>
      <c r="BI16" s="178">
        <v>1923.49</v>
      </c>
      <c r="BJ16" s="289">
        <v>4659.4399999999996</v>
      </c>
      <c r="BK16" s="171">
        <v>82.52</v>
      </c>
      <c r="BL16" s="171">
        <v>0</v>
      </c>
      <c r="BM16" s="171">
        <v>116.27200000000001</v>
      </c>
      <c r="BN16" s="133">
        <v>0</v>
      </c>
      <c r="BO16" s="133">
        <v>0</v>
      </c>
      <c r="BP16" s="133">
        <v>6767.85</v>
      </c>
      <c r="BQ16" s="133">
        <v>7478.49</v>
      </c>
      <c r="BR16" s="627">
        <v>2083.8330000000001</v>
      </c>
      <c r="BS16" s="627">
        <v>0</v>
      </c>
      <c r="BT16" s="429">
        <f t="shared" si="4"/>
        <v>-1</v>
      </c>
      <c r="BV16" s="53"/>
    </row>
    <row r="17" spans="1:74" s="396" customFormat="1">
      <c r="A17" s="402" t="s">
        <v>111</v>
      </c>
      <c r="B17" s="29">
        <v>605.05050000000006</v>
      </c>
      <c r="C17" s="29">
        <v>819.46216140000001</v>
      </c>
      <c r="D17" s="29">
        <v>785.12657224999998</v>
      </c>
      <c r="E17" s="29">
        <v>934.06252619999998</v>
      </c>
      <c r="F17" s="29">
        <v>4828.3648499999999</v>
      </c>
      <c r="G17" s="29">
        <v>22194.191650000001</v>
      </c>
      <c r="H17" s="29">
        <v>10776.90185</v>
      </c>
      <c r="I17" s="29">
        <v>10996.009700000001</v>
      </c>
      <c r="J17" s="29">
        <v>6234.912875</v>
      </c>
      <c r="K17" s="29">
        <v>7347.7900560999997</v>
      </c>
      <c r="L17" s="29">
        <v>2477.6576534999999</v>
      </c>
      <c r="M17" s="29">
        <v>2971.643</v>
      </c>
      <c r="N17" s="444">
        <v>1066.0296122</v>
      </c>
      <c r="O17" s="29">
        <v>2033.6697104499999</v>
      </c>
      <c r="P17" s="29">
        <v>827.01746209999999</v>
      </c>
      <c r="Q17" s="29">
        <v>55.072899999999997</v>
      </c>
      <c r="R17" s="29">
        <v>892.00305000000003</v>
      </c>
      <c r="S17" s="29">
        <v>5984.6530899999998</v>
      </c>
      <c r="T17" s="29">
        <v>6134.1550749999997</v>
      </c>
      <c r="U17" s="29">
        <v>2967.6478750000001</v>
      </c>
      <c r="V17" s="29">
        <v>1407.1681249999999</v>
      </c>
      <c r="W17" s="29">
        <v>1890.7501749999999</v>
      </c>
      <c r="X17" s="29">
        <v>764.77497000000005</v>
      </c>
      <c r="Y17" s="450">
        <v>807.05126499999994</v>
      </c>
      <c r="Z17" s="415">
        <v>1324.04</v>
      </c>
      <c r="AA17" s="133">
        <v>1999.4</v>
      </c>
      <c r="AB17" s="133">
        <v>2542.58</v>
      </c>
      <c r="AC17" s="133">
        <v>3279</v>
      </c>
      <c r="AD17" s="133">
        <v>5821.74</v>
      </c>
      <c r="AE17" s="133">
        <v>3028.23</v>
      </c>
      <c r="AF17" s="133">
        <v>743.59</v>
      </c>
      <c r="AG17" s="133">
        <v>694.21</v>
      </c>
      <c r="AH17" s="133">
        <v>928.15</v>
      </c>
      <c r="AI17" s="133">
        <v>626.98</v>
      </c>
      <c r="AJ17" s="133">
        <v>3465.07</v>
      </c>
      <c r="AK17" s="133">
        <v>2724.58</v>
      </c>
      <c r="AL17" s="415">
        <v>1781.0309857</v>
      </c>
      <c r="AM17" s="133">
        <v>1804.2821125999999</v>
      </c>
      <c r="AN17" s="133">
        <v>82.226187350000004</v>
      </c>
      <c r="AO17" s="133">
        <v>601.20039999999995</v>
      </c>
      <c r="AP17" s="133">
        <v>169.8904</v>
      </c>
      <c r="AQ17" s="133">
        <v>234.1207</v>
      </c>
      <c r="AR17" s="133">
        <v>516.91650000000004</v>
      </c>
      <c r="AS17" s="133">
        <v>1404.4725000000001</v>
      </c>
      <c r="AT17" s="133">
        <v>262.06650000000002</v>
      </c>
      <c r="AU17" s="133">
        <v>323.21260000000001</v>
      </c>
      <c r="AV17" s="133">
        <v>551.66469259999997</v>
      </c>
      <c r="AW17" s="133">
        <v>781.97933420000004</v>
      </c>
      <c r="AX17" s="132">
        <v>1871.36</v>
      </c>
      <c r="AY17" s="133">
        <v>3063.21</v>
      </c>
      <c r="AZ17" s="133">
        <v>4133</v>
      </c>
      <c r="BA17" s="133">
        <v>3327.08</v>
      </c>
      <c r="BB17" s="133">
        <v>954.32</v>
      </c>
      <c r="BC17" s="133">
        <v>584.78</v>
      </c>
      <c r="BD17" s="133">
        <v>141.16999999999999</v>
      </c>
      <c r="BE17" s="133">
        <v>50.95</v>
      </c>
      <c r="BF17" s="133">
        <v>190.01</v>
      </c>
      <c r="BG17" s="133">
        <v>900.9</v>
      </c>
      <c r="BH17" s="133">
        <v>2512.52</v>
      </c>
      <c r="BI17" s="288">
        <v>2098.17</v>
      </c>
      <c r="BJ17" s="289">
        <v>1974.06</v>
      </c>
      <c r="BK17" s="133">
        <v>3385.83</v>
      </c>
      <c r="BL17" s="133">
        <v>3077.87</v>
      </c>
      <c r="BM17" s="133">
        <v>2629.34</v>
      </c>
      <c r="BN17" s="133">
        <v>718.84</v>
      </c>
      <c r="BO17" s="133">
        <v>851.41</v>
      </c>
      <c r="BP17" s="133">
        <v>1791.05</v>
      </c>
      <c r="BQ17" s="133">
        <v>435.09</v>
      </c>
      <c r="BR17" s="627">
        <v>499.601</v>
      </c>
      <c r="BS17" s="627">
        <v>633.28</v>
      </c>
      <c r="BT17" s="429">
        <f t="shared" si="4"/>
        <v>-0.29705849705849707</v>
      </c>
      <c r="BV17" s="53"/>
    </row>
    <row r="18" spans="1:74" s="396" customFormat="1">
      <c r="A18" s="402" t="s">
        <v>112</v>
      </c>
      <c r="B18" s="29">
        <v>0</v>
      </c>
      <c r="C18" s="29">
        <v>0</v>
      </c>
      <c r="D18" s="29">
        <v>1771.89</v>
      </c>
      <c r="E18" s="29">
        <v>2.8264999999999998</v>
      </c>
      <c r="F18" s="29">
        <v>2074.3696</v>
      </c>
      <c r="G18" s="29">
        <v>5195.4870000000001</v>
      </c>
      <c r="H18" s="29">
        <v>1063.8787</v>
      </c>
      <c r="I18" s="29">
        <v>1547.7345</v>
      </c>
      <c r="J18" s="29">
        <v>491.23099999999999</v>
      </c>
      <c r="K18" s="29">
        <v>297.35899999999998</v>
      </c>
      <c r="L18" s="29">
        <v>14.2765</v>
      </c>
      <c r="M18" s="29">
        <v>147.63149999999999</v>
      </c>
      <c r="N18" s="444">
        <v>731.70729039215701</v>
      </c>
      <c r="O18" s="29">
        <v>207.09367470588199</v>
      </c>
      <c r="P18" s="29">
        <v>231.743768823529</v>
      </c>
      <c r="Q18" s="29">
        <v>115.569360588235</v>
      </c>
      <c r="R18" s="29">
        <v>27.335364705882402</v>
      </c>
      <c r="S18" s="29">
        <v>401.282507764706</v>
      </c>
      <c r="T18" s="29">
        <v>1284.8155910692799</v>
      </c>
      <c r="U18" s="29">
        <v>427.45699999999999</v>
      </c>
      <c r="V18" s="29">
        <v>394.99713677385699</v>
      </c>
      <c r="W18" s="29">
        <v>493.18060296993502</v>
      </c>
      <c r="X18" s="29">
        <v>433.60549596862802</v>
      </c>
      <c r="Y18" s="450">
        <v>593.47253337209395</v>
      </c>
      <c r="Z18" s="424">
        <v>250.27</v>
      </c>
      <c r="AA18" s="133">
        <v>150.61000000000001</v>
      </c>
      <c r="AB18" s="133">
        <v>268.55</v>
      </c>
      <c r="AC18" s="133">
        <v>341.78</v>
      </c>
      <c r="AD18" s="133">
        <v>334.08</v>
      </c>
      <c r="AE18" s="133">
        <v>369.05</v>
      </c>
      <c r="AF18" s="133">
        <v>66.37</v>
      </c>
      <c r="AG18" s="133">
        <v>43.79</v>
      </c>
      <c r="AH18" s="133">
        <v>87.06</v>
      </c>
      <c r="AI18" s="133">
        <v>125.55</v>
      </c>
      <c r="AJ18" s="133">
        <v>122.63</v>
      </c>
      <c r="AK18" s="133">
        <v>102.43</v>
      </c>
      <c r="AL18" s="424">
        <v>121.2688</v>
      </c>
      <c r="AM18" s="133">
        <v>466.84980000000002</v>
      </c>
      <c r="AN18" s="133">
        <v>2.6989999999999998</v>
      </c>
      <c r="AO18" s="133">
        <v>106.1242</v>
      </c>
      <c r="AP18" s="133">
        <v>51.610700000000001</v>
      </c>
      <c r="AQ18" s="133">
        <v>98.607399999999998</v>
      </c>
      <c r="AR18" s="133">
        <v>87.679599999999994</v>
      </c>
      <c r="AS18" s="133">
        <v>439.53449999999998</v>
      </c>
      <c r="AT18" s="133">
        <v>329.5505</v>
      </c>
      <c r="AU18" s="133">
        <v>23.803000000000001</v>
      </c>
      <c r="AV18" s="133">
        <v>112.2244</v>
      </c>
      <c r="AW18" s="133">
        <v>99.779200000000003</v>
      </c>
      <c r="AX18" s="132">
        <v>125.24</v>
      </c>
      <c r="AY18" s="133">
        <v>733.05</v>
      </c>
      <c r="AZ18" s="133">
        <v>330.71</v>
      </c>
      <c r="BA18" s="133">
        <v>131.66</v>
      </c>
      <c r="BB18" s="133">
        <v>206.15</v>
      </c>
      <c r="BC18" s="133">
        <v>5.01</v>
      </c>
      <c r="BD18" s="133">
        <v>37</v>
      </c>
      <c r="BE18" s="133">
        <v>77.23</v>
      </c>
      <c r="BF18" s="133">
        <v>22.2</v>
      </c>
      <c r="BG18" s="133">
        <v>47.88</v>
      </c>
      <c r="BH18" s="133">
        <v>95.52</v>
      </c>
      <c r="BI18" s="288">
        <v>94.21</v>
      </c>
      <c r="BJ18" s="289">
        <v>33.770000000000003</v>
      </c>
      <c r="BK18" s="133">
        <v>66.45</v>
      </c>
      <c r="BL18" s="133">
        <v>173.1</v>
      </c>
      <c r="BM18" s="133">
        <v>89.09</v>
      </c>
      <c r="BN18" s="133">
        <v>106.31</v>
      </c>
      <c r="BO18" s="133">
        <v>163.88</v>
      </c>
      <c r="BP18" s="133">
        <v>268.7</v>
      </c>
      <c r="BQ18" s="133">
        <v>142.43</v>
      </c>
      <c r="BR18" s="627">
        <v>139.113</v>
      </c>
      <c r="BS18" s="627">
        <v>163.393</v>
      </c>
      <c r="BT18" s="429">
        <f>+IFERROR(BS18/BG18-1,"-")</f>
        <v>2.4125522138680031</v>
      </c>
      <c r="BV18" s="53"/>
    </row>
    <row r="19" spans="1:74" s="396" customFormat="1">
      <c r="A19" s="402" t="s">
        <v>129</v>
      </c>
      <c r="B19" s="29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103.021</v>
      </c>
      <c r="I19" s="29">
        <v>0</v>
      </c>
      <c r="J19" s="29">
        <v>0</v>
      </c>
      <c r="K19" s="29">
        <v>0</v>
      </c>
      <c r="L19" s="29">
        <v>5.03</v>
      </c>
      <c r="M19" s="29">
        <v>0</v>
      </c>
      <c r="N19" s="444">
        <v>582.47351222222198</v>
      </c>
      <c r="O19" s="29">
        <v>596.15998999999999</v>
      </c>
      <c r="P19" s="29">
        <v>441.92757999999998</v>
      </c>
      <c r="Q19" s="29">
        <v>326.55700000000002</v>
      </c>
      <c r="R19" s="29">
        <v>462.98611</v>
      </c>
      <c r="S19" s="29">
        <v>280.20555333333402</v>
      </c>
      <c r="T19" s="29">
        <v>207.71311</v>
      </c>
      <c r="U19" s="29">
        <v>294.07400000000001</v>
      </c>
      <c r="V19" s="29">
        <v>461.12288888888901</v>
      </c>
      <c r="W19" s="29">
        <v>660.06666666666604</v>
      </c>
      <c r="X19" s="29">
        <v>766.56620711990695</v>
      </c>
      <c r="Y19" s="450">
        <v>561.85800279000898</v>
      </c>
      <c r="Z19" s="424">
        <v>0</v>
      </c>
      <c r="AA19" s="171">
        <v>0</v>
      </c>
      <c r="AB19" s="171">
        <v>0</v>
      </c>
      <c r="AC19" s="171">
        <v>0</v>
      </c>
      <c r="AD19" s="133">
        <v>13.76</v>
      </c>
      <c r="AE19" s="171">
        <v>0</v>
      </c>
      <c r="AF19" s="171">
        <v>0</v>
      </c>
      <c r="AG19" s="171">
        <v>0</v>
      </c>
      <c r="AH19" s="171">
        <v>0</v>
      </c>
      <c r="AI19" s="171">
        <v>0</v>
      </c>
      <c r="AJ19" s="171">
        <v>0</v>
      </c>
      <c r="AK19" s="171">
        <v>45.5</v>
      </c>
      <c r="AL19" s="424">
        <v>321.37</v>
      </c>
      <c r="AM19" s="171">
        <v>498.45204000000001</v>
      </c>
      <c r="AN19" s="171">
        <v>645.25728000000004</v>
      </c>
      <c r="AO19" s="171">
        <v>322.21499999999997</v>
      </c>
      <c r="AP19" s="133">
        <v>462.26</v>
      </c>
      <c r="AQ19" s="171">
        <v>307.08999999999997</v>
      </c>
      <c r="AR19" s="171">
        <v>117.14</v>
      </c>
      <c r="AS19" s="171">
        <v>0</v>
      </c>
      <c r="AT19" s="171">
        <v>630.65</v>
      </c>
      <c r="AU19" s="171">
        <v>452.13</v>
      </c>
      <c r="AV19" s="171">
        <v>819.08</v>
      </c>
      <c r="AW19" s="171">
        <v>303.02999999999997</v>
      </c>
      <c r="AX19" s="132">
        <v>514.51</v>
      </c>
      <c r="AY19" s="171">
        <v>578.75</v>
      </c>
      <c r="AZ19" s="171">
        <v>166.44</v>
      </c>
      <c r="BA19" s="171">
        <v>306.77</v>
      </c>
      <c r="BB19" s="171">
        <v>314.66000000000003</v>
      </c>
      <c r="BC19" s="171">
        <v>290.01</v>
      </c>
      <c r="BD19" s="171">
        <v>336.69</v>
      </c>
      <c r="BE19" s="171">
        <v>560.5</v>
      </c>
      <c r="BF19" s="171">
        <v>175.52</v>
      </c>
      <c r="BG19" s="171">
        <v>491.57</v>
      </c>
      <c r="BH19" s="171">
        <v>345.07</v>
      </c>
      <c r="BI19" s="178">
        <v>252.42</v>
      </c>
      <c r="BJ19" s="289">
        <v>704.13</v>
      </c>
      <c r="BK19" s="171">
        <v>671.77</v>
      </c>
      <c r="BL19" s="171">
        <v>194.02</v>
      </c>
      <c r="BM19" s="171">
        <v>695.89</v>
      </c>
      <c r="BN19" s="133">
        <v>484.35</v>
      </c>
      <c r="BO19" s="133">
        <v>321.32</v>
      </c>
      <c r="BP19" s="133">
        <v>598.54</v>
      </c>
      <c r="BQ19" s="133">
        <v>654.67999999999995</v>
      </c>
      <c r="BR19" s="627">
        <v>766.56</v>
      </c>
      <c r="BS19" s="627">
        <v>534.03</v>
      </c>
      <c r="BT19" s="429">
        <f t="shared" si="4"/>
        <v>8.6376304493764877E-2</v>
      </c>
      <c r="BV19" s="53"/>
    </row>
    <row r="20" spans="1:74" s="396" customFormat="1">
      <c r="A20" s="402" t="s">
        <v>130</v>
      </c>
      <c r="B20" s="29">
        <v>0</v>
      </c>
      <c r="C20" s="29">
        <v>0</v>
      </c>
      <c r="D20" s="29">
        <v>0</v>
      </c>
      <c r="E20" s="29">
        <v>97.713999999999999</v>
      </c>
      <c r="F20" s="29">
        <v>207.63499999999999</v>
      </c>
      <c r="G20" s="29">
        <v>0</v>
      </c>
      <c r="H20" s="29">
        <v>43.148600000000002</v>
      </c>
      <c r="I20" s="29">
        <v>2.4990000000000001</v>
      </c>
      <c r="J20" s="29">
        <v>0</v>
      </c>
      <c r="K20" s="29">
        <v>0</v>
      </c>
      <c r="L20" s="29">
        <v>0</v>
      </c>
      <c r="M20" s="29">
        <v>0</v>
      </c>
      <c r="N20" s="444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11.2279</v>
      </c>
      <c r="X20" s="29">
        <v>0</v>
      </c>
      <c r="Y20" s="450">
        <v>0</v>
      </c>
      <c r="Z20" s="424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7.62</v>
      </c>
      <c r="AG20" s="171">
        <v>0</v>
      </c>
      <c r="AH20" s="171">
        <v>0</v>
      </c>
      <c r="AI20" s="171">
        <v>0</v>
      </c>
      <c r="AJ20" s="171">
        <v>0</v>
      </c>
      <c r="AK20" s="171">
        <v>0</v>
      </c>
      <c r="AL20" s="424">
        <v>205.40528</v>
      </c>
      <c r="AM20" s="171">
        <v>197.50703999999999</v>
      </c>
      <c r="AN20" s="171">
        <v>149.97</v>
      </c>
      <c r="AO20" s="171">
        <v>165.88</v>
      </c>
      <c r="AP20" s="171">
        <v>222.19</v>
      </c>
      <c r="AQ20" s="171">
        <v>121.75</v>
      </c>
      <c r="AR20" s="171">
        <v>93.2</v>
      </c>
      <c r="AS20" s="171">
        <v>0</v>
      </c>
      <c r="AT20" s="171">
        <v>235.87</v>
      </c>
      <c r="AU20" s="171">
        <v>207.43</v>
      </c>
      <c r="AV20" s="171">
        <v>159.57</v>
      </c>
      <c r="AW20" s="171">
        <v>170.03</v>
      </c>
      <c r="AX20" s="132">
        <v>301.27999999999997</v>
      </c>
      <c r="AY20" s="171">
        <v>129.76</v>
      </c>
      <c r="AZ20" s="171">
        <v>0</v>
      </c>
      <c r="BA20" s="171">
        <v>46.89</v>
      </c>
      <c r="BB20" s="171">
        <v>0</v>
      </c>
      <c r="BC20" s="171">
        <v>0</v>
      </c>
      <c r="BD20" s="171">
        <v>86.72</v>
      </c>
      <c r="BE20" s="171">
        <v>119.34</v>
      </c>
      <c r="BF20" s="171">
        <v>152.59</v>
      </c>
      <c r="BG20" s="171">
        <v>236.22</v>
      </c>
      <c r="BH20" s="171">
        <v>127.8</v>
      </c>
      <c r="BI20" s="178">
        <v>77.36</v>
      </c>
      <c r="BJ20" s="289">
        <v>129.6</v>
      </c>
      <c r="BK20" s="171">
        <v>127.37</v>
      </c>
      <c r="BL20" s="171">
        <v>80.42</v>
      </c>
      <c r="BM20" s="171">
        <v>183.9</v>
      </c>
      <c r="BN20" s="133">
        <v>140.76</v>
      </c>
      <c r="BO20" s="133">
        <v>173.57</v>
      </c>
      <c r="BP20" s="133">
        <v>118.27</v>
      </c>
      <c r="BQ20" s="133">
        <v>238.45</v>
      </c>
      <c r="BR20" s="627">
        <v>149.66999999999999</v>
      </c>
      <c r="BS20" s="627">
        <v>563.35</v>
      </c>
      <c r="BT20" s="429">
        <f t="shared" si="4"/>
        <v>1.3848531030395397</v>
      </c>
      <c r="BV20" s="53"/>
    </row>
    <row r="21" spans="1:74" s="396" customFormat="1">
      <c r="A21" s="402" t="s">
        <v>131</v>
      </c>
      <c r="B21" s="438">
        <v>0</v>
      </c>
      <c r="C21" s="439">
        <v>0</v>
      </c>
      <c r="D21" s="439">
        <v>0</v>
      </c>
      <c r="E21" s="439">
        <v>0</v>
      </c>
      <c r="F21" s="439">
        <v>0</v>
      </c>
      <c r="G21" s="439">
        <v>0</v>
      </c>
      <c r="H21" s="439">
        <v>0</v>
      </c>
      <c r="I21" s="439">
        <v>0</v>
      </c>
      <c r="J21" s="439">
        <v>0</v>
      </c>
      <c r="K21" s="439">
        <v>0</v>
      </c>
      <c r="L21" s="439">
        <v>0</v>
      </c>
      <c r="M21" s="439">
        <v>0</v>
      </c>
      <c r="N21" s="438"/>
      <c r="O21" s="439">
        <v>124.64</v>
      </c>
      <c r="P21" s="439">
        <v>96.427599999999998</v>
      </c>
      <c r="Q21" s="439"/>
      <c r="R21" s="439">
        <v>37.433</v>
      </c>
      <c r="S21" s="439">
        <v>0</v>
      </c>
      <c r="T21" s="439">
        <v>0</v>
      </c>
      <c r="U21" s="439">
        <v>0</v>
      </c>
      <c r="V21" s="439">
        <v>0</v>
      </c>
      <c r="W21" s="439">
        <v>138.2835</v>
      </c>
      <c r="X21" s="439">
        <v>0</v>
      </c>
      <c r="Y21" s="451">
        <v>381.54399999999998</v>
      </c>
      <c r="Z21" s="424">
        <v>0</v>
      </c>
      <c r="AA21" s="171">
        <v>0</v>
      </c>
      <c r="AB21" s="171">
        <v>0</v>
      </c>
      <c r="AC21" s="171">
        <v>0</v>
      </c>
      <c r="AD21" s="171">
        <v>0</v>
      </c>
      <c r="AE21" s="171">
        <v>0</v>
      </c>
      <c r="AF21" s="171">
        <v>0</v>
      </c>
      <c r="AG21" s="171">
        <v>0</v>
      </c>
      <c r="AH21" s="171">
        <v>0</v>
      </c>
      <c r="AI21" s="171">
        <v>0</v>
      </c>
      <c r="AJ21" s="171">
        <v>0</v>
      </c>
      <c r="AK21" s="171">
        <v>0</v>
      </c>
      <c r="AL21" s="424">
        <v>166.73949999999999</v>
      </c>
      <c r="AM21" s="171">
        <v>173.88800000000001</v>
      </c>
      <c r="AN21" s="171">
        <v>654.85739999999998</v>
      </c>
      <c r="AO21" s="171">
        <v>124.2265</v>
      </c>
      <c r="AP21" s="171">
        <v>0.22900000000000001</v>
      </c>
      <c r="AQ21" s="171">
        <v>68.924000000000007</v>
      </c>
      <c r="AR21" s="171">
        <v>30.3109</v>
      </c>
      <c r="AS21" s="171">
        <v>0</v>
      </c>
      <c r="AT21" s="171">
        <v>0</v>
      </c>
      <c r="AU21" s="171">
        <v>0</v>
      </c>
      <c r="AV21" s="171">
        <v>0</v>
      </c>
      <c r="AW21" s="171">
        <v>0</v>
      </c>
      <c r="AX21" s="132">
        <v>0</v>
      </c>
      <c r="AY21" s="133">
        <v>0</v>
      </c>
      <c r="AZ21" s="133">
        <v>109.65</v>
      </c>
      <c r="BA21" s="133">
        <v>0</v>
      </c>
      <c r="BB21" s="133">
        <v>0</v>
      </c>
      <c r="BC21" s="133">
        <v>0</v>
      </c>
      <c r="BD21" s="133">
        <v>0</v>
      </c>
      <c r="BE21" s="133">
        <v>39.619999999999997</v>
      </c>
      <c r="BF21" s="133">
        <v>89.59</v>
      </c>
      <c r="BG21" s="133">
        <v>6.16</v>
      </c>
      <c r="BH21" s="133" t="s">
        <v>110</v>
      </c>
      <c r="BI21" s="288">
        <v>144.13</v>
      </c>
      <c r="BJ21" s="289">
        <v>130.80000000000001</v>
      </c>
      <c r="BK21" s="133">
        <v>0</v>
      </c>
      <c r="BL21" s="133">
        <v>0</v>
      </c>
      <c r="BM21" s="133">
        <v>6.15</v>
      </c>
      <c r="BN21" s="133">
        <v>0.63</v>
      </c>
      <c r="BO21" s="133">
        <v>6.84</v>
      </c>
      <c r="BP21" s="133">
        <v>24.79</v>
      </c>
      <c r="BQ21" s="133">
        <v>13.86</v>
      </c>
      <c r="BR21" s="627">
        <v>6.2119999999999997</v>
      </c>
      <c r="BS21" s="627">
        <v>2.61</v>
      </c>
      <c r="BT21" s="429">
        <f t="shared" si="4"/>
        <v>-0.57629870129870131</v>
      </c>
      <c r="BV21" s="53"/>
    </row>
    <row r="22" spans="1:74" s="396" customFormat="1">
      <c r="A22" s="402" t="s">
        <v>116</v>
      </c>
      <c r="B22" s="29">
        <v>10318.9780000024</v>
      </c>
      <c r="C22" s="29">
        <v>25203.487000000001</v>
      </c>
      <c r="D22" s="29">
        <v>5897.6319999999996</v>
      </c>
      <c r="E22" s="29">
        <v>221.21132560000001</v>
      </c>
      <c r="F22" s="29">
        <v>1391.26295</v>
      </c>
      <c r="G22" s="29">
        <v>1577.2809999999999</v>
      </c>
      <c r="H22" s="29">
        <v>1219.3175000000001</v>
      </c>
      <c r="I22" s="29">
        <v>1914.7072000000001</v>
      </c>
      <c r="J22" s="29">
        <v>541.27300000000002</v>
      </c>
      <c r="K22" s="29">
        <v>4022.9335000000001</v>
      </c>
      <c r="L22" s="29">
        <v>320.00240000000002</v>
      </c>
      <c r="M22" s="29">
        <v>393.67700000000002</v>
      </c>
      <c r="N22" s="444">
        <v>13189.9725</v>
      </c>
      <c r="O22" s="29">
        <v>29284.08669</v>
      </c>
      <c r="P22" s="29">
        <v>3411.6487999999999</v>
      </c>
      <c r="Q22" s="29">
        <v>0</v>
      </c>
      <c r="R22" s="29">
        <v>101.453</v>
      </c>
      <c r="S22" s="29">
        <v>2651.7384999999999</v>
      </c>
      <c r="T22" s="29">
        <v>1544.8420000000001</v>
      </c>
      <c r="U22" s="29">
        <v>1166.473</v>
      </c>
      <c r="V22" s="29">
        <v>9064.7473000000009</v>
      </c>
      <c r="W22" s="29">
        <v>4721.5222999999996</v>
      </c>
      <c r="X22" s="29">
        <v>119.3175</v>
      </c>
      <c r="Y22" s="450">
        <v>46.429699999999997</v>
      </c>
      <c r="Z22" s="415">
        <v>2419.69</v>
      </c>
      <c r="AA22" s="133">
        <v>29830.73</v>
      </c>
      <c r="AB22" s="133">
        <v>3453.17</v>
      </c>
      <c r="AC22" s="133">
        <v>175.97</v>
      </c>
      <c r="AD22" s="133">
        <v>254.19</v>
      </c>
      <c r="AE22" s="133">
        <v>504.89</v>
      </c>
      <c r="AF22" s="133">
        <v>194.07</v>
      </c>
      <c r="AG22" s="133">
        <v>1080.77</v>
      </c>
      <c r="AH22" s="133">
        <v>208.72</v>
      </c>
      <c r="AI22" s="133">
        <v>690.03</v>
      </c>
      <c r="AJ22" s="133">
        <v>827.28</v>
      </c>
      <c r="AK22" s="133">
        <v>1221.28</v>
      </c>
      <c r="AL22" s="415">
        <v>28892.677759499999</v>
      </c>
      <c r="AM22" s="133">
        <v>2580.9583873000001</v>
      </c>
      <c r="AN22" s="133">
        <v>1103.41736195</v>
      </c>
      <c r="AO22" s="133">
        <v>895.65830000000005</v>
      </c>
      <c r="AP22" s="133">
        <v>2495.5475350000002</v>
      </c>
      <c r="AQ22" s="133">
        <v>1679.256345</v>
      </c>
      <c r="AR22" s="133">
        <v>333.29750000000001</v>
      </c>
      <c r="AS22" s="133">
        <v>554.0027</v>
      </c>
      <c r="AT22" s="133">
        <v>496.25970000000001</v>
      </c>
      <c r="AU22" s="133">
        <v>783.03700000000003</v>
      </c>
      <c r="AV22" s="133">
        <v>1334.408375</v>
      </c>
      <c r="AW22" s="133">
        <v>2562.5446999999999</v>
      </c>
      <c r="AX22" s="132">
        <v>1832.3</v>
      </c>
      <c r="AY22" s="133">
        <v>29839.279999999999</v>
      </c>
      <c r="AZ22" s="133">
        <v>14429.92</v>
      </c>
      <c r="BA22" s="133">
        <v>354.72</v>
      </c>
      <c r="BB22" s="133">
        <v>62.38</v>
      </c>
      <c r="BC22" s="133">
        <v>5631.13</v>
      </c>
      <c r="BD22" s="133">
        <v>12187.11</v>
      </c>
      <c r="BE22" s="133">
        <v>632.70000000000005</v>
      </c>
      <c r="BF22" s="133">
        <v>7026.55</v>
      </c>
      <c r="BG22" s="133">
        <v>346.68</v>
      </c>
      <c r="BH22" s="133">
        <v>1297.32</v>
      </c>
      <c r="BI22" s="288">
        <v>6479.04</v>
      </c>
      <c r="BJ22" s="289">
        <v>13835.31</v>
      </c>
      <c r="BK22" s="133">
        <v>444.25</v>
      </c>
      <c r="BL22" s="133">
        <v>2318.34</v>
      </c>
      <c r="BM22" s="133">
        <v>2470.1</v>
      </c>
      <c r="BN22" s="133">
        <v>1751.57</v>
      </c>
      <c r="BO22" s="133">
        <v>2707.21</v>
      </c>
      <c r="BP22" s="133">
        <v>20574.66</v>
      </c>
      <c r="BQ22" s="133">
        <v>20417.09</v>
      </c>
      <c r="BR22" s="627">
        <v>13538.877</v>
      </c>
      <c r="BS22" s="627">
        <v>24.68</v>
      </c>
      <c r="BT22" s="429">
        <f t="shared" si="4"/>
        <v>-0.92881043036806277</v>
      </c>
      <c r="BV22" s="53"/>
    </row>
    <row r="23" spans="1:74" s="396" customFormat="1">
      <c r="A23" s="402" t="s">
        <v>132</v>
      </c>
      <c r="B23" s="29">
        <v>50.6150381</v>
      </c>
      <c r="C23" s="29">
        <v>70.180000000000007</v>
      </c>
      <c r="D23" s="29">
        <v>76.106155599999994</v>
      </c>
      <c r="E23" s="29">
        <v>25.94</v>
      </c>
      <c r="F23" s="29">
        <v>233.36750000000001</v>
      </c>
      <c r="G23" s="29">
        <v>713.49497499999995</v>
      </c>
      <c r="H23" s="29">
        <v>74.166499999999999</v>
      </c>
      <c r="I23" s="29">
        <v>756.94757500000003</v>
      </c>
      <c r="J23" s="29">
        <v>336.62292500000001</v>
      </c>
      <c r="K23" s="29">
        <v>226.4810804</v>
      </c>
      <c r="L23" s="29">
        <v>43.818049999999999</v>
      </c>
      <c r="M23" s="29">
        <v>63.206499999999998</v>
      </c>
      <c r="N23" s="444">
        <v>105.07330715000001</v>
      </c>
      <c r="O23" s="29">
        <v>41.999295150000002</v>
      </c>
      <c r="P23" s="29">
        <v>230.78142220000001</v>
      </c>
      <c r="Q23" s="29">
        <v>0</v>
      </c>
      <c r="R23" s="29">
        <v>32.006500000000003</v>
      </c>
      <c r="S23" s="29">
        <v>149.47309999999999</v>
      </c>
      <c r="T23" s="29">
        <v>27.2834</v>
      </c>
      <c r="U23" s="29">
        <v>0</v>
      </c>
      <c r="V23" s="29">
        <v>0.27250000000000002</v>
      </c>
      <c r="W23" s="29">
        <v>0.20200000000000001</v>
      </c>
      <c r="X23" s="29">
        <v>1.1924999999999999</v>
      </c>
      <c r="Y23" s="450">
        <v>92.526499999999999</v>
      </c>
      <c r="Z23" s="415">
        <v>51.67</v>
      </c>
      <c r="AA23" s="133">
        <v>70.489999999999995</v>
      </c>
      <c r="AB23" s="133">
        <v>702.97</v>
      </c>
      <c r="AC23" s="133">
        <v>769.38</v>
      </c>
      <c r="AD23" s="133">
        <v>938</v>
      </c>
      <c r="AE23" s="133">
        <v>1110.6199999999999</v>
      </c>
      <c r="AF23" s="133">
        <v>97.22</v>
      </c>
      <c r="AG23" s="133">
        <v>0</v>
      </c>
      <c r="AH23" s="133">
        <v>12.42</v>
      </c>
      <c r="AI23" s="133">
        <v>317.88</v>
      </c>
      <c r="AJ23" s="133">
        <v>321.38</v>
      </c>
      <c r="AK23" s="133">
        <v>201.66</v>
      </c>
      <c r="AL23" s="415">
        <v>392.42360000000002</v>
      </c>
      <c r="AM23" s="133">
        <v>342.79599999999999</v>
      </c>
      <c r="AN23" s="133">
        <v>39.996641150000002</v>
      </c>
      <c r="AO23" s="133">
        <v>54.332999999999998</v>
      </c>
      <c r="AP23" s="133">
        <v>140.494</v>
      </c>
      <c r="AQ23" s="133">
        <v>21.122</v>
      </c>
      <c r="AR23" s="133">
        <v>294.31819999999999</v>
      </c>
      <c r="AS23" s="133">
        <v>561.3759</v>
      </c>
      <c r="AT23" s="133">
        <v>807.6422</v>
      </c>
      <c r="AU23" s="133">
        <v>478.48950000000002</v>
      </c>
      <c r="AV23" s="133">
        <v>559.298</v>
      </c>
      <c r="AW23" s="133">
        <v>398.55336684999997</v>
      </c>
      <c r="AX23" s="132">
        <v>173.1</v>
      </c>
      <c r="AY23" s="133">
        <v>351.94</v>
      </c>
      <c r="AZ23" s="133">
        <v>367.7</v>
      </c>
      <c r="BA23" s="133">
        <v>408.26</v>
      </c>
      <c r="BB23" s="133">
        <v>43.08</v>
      </c>
      <c r="BC23" s="133">
        <v>0</v>
      </c>
      <c r="BD23" s="133">
        <v>0</v>
      </c>
      <c r="BE23" s="133">
        <v>0</v>
      </c>
      <c r="BF23" s="133">
        <v>25.19</v>
      </c>
      <c r="BG23" s="133">
        <v>89.4</v>
      </c>
      <c r="BH23" s="133">
        <v>166</v>
      </c>
      <c r="BI23" s="288">
        <v>342.82</v>
      </c>
      <c r="BJ23" s="289">
        <v>515.55999999999995</v>
      </c>
      <c r="BK23" s="133">
        <v>183.23</v>
      </c>
      <c r="BL23" s="133">
        <v>121.15</v>
      </c>
      <c r="BM23" s="133">
        <v>242.61</v>
      </c>
      <c r="BN23" s="133">
        <v>30.77</v>
      </c>
      <c r="BO23" s="133">
        <v>156.72999999999999</v>
      </c>
      <c r="BP23" s="133">
        <v>380.31</v>
      </c>
      <c r="BQ23" s="133">
        <v>421.21</v>
      </c>
      <c r="BR23" s="627">
        <v>0</v>
      </c>
      <c r="BS23" s="627">
        <v>1.98</v>
      </c>
      <c r="BT23" s="429">
        <f t="shared" si="4"/>
        <v>-0.97785234899328854</v>
      </c>
      <c r="BV23" s="53"/>
    </row>
    <row r="24" spans="1:74" s="396" customFormat="1">
      <c r="A24" s="402" t="s">
        <v>117</v>
      </c>
      <c r="B24" s="29">
        <v>907.68949999999995</v>
      </c>
      <c r="C24" s="29">
        <v>11711.979499999999</v>
      </c>
      <c r="D24" s="29">
        <v>3919.2824999999998</v>
      </c>
      <c r="E24" s="29">
        <v>2021.7755</v>
      </c>
      <c r="F24" s="29">
        <v>1882.2984755509699</v>
      </c>
      <c r="G24" s="29">
        <v>1960.806</v>
      </c>
      <c r="H24" s="29">
        <v>3439.6585500000001</v>
      </c>
      <c r="I24" s="29">
        <v>3226.7667000000001</v>
      </c>
      <c r="J24" s="29">
        <v>5378.65265</v>
      </c>
      <c r="K24" s="29">
        <v>8893.1458999999995</v>
      </c>
      <c r="L24" s="29">
        <v>1143.6495</v>
      </c>
      <c r="M24" s="29">
        <v>2512.2691500000001</v>
      </c>
      <c r="N24" s="444">
        <v>2779.8706231000001</v>
      </c>
      <c r="O24" s="29">
        <v>2660.7304818500002</v>
      </c>
      <c r="P24" s="29">
        <v>1940.5239999999999</v>
      </c>
      <c r="Q24" s="29">
        <v>130.13200000000001</v>
      </c>
      <c r="R24" s="29">
        <v>1048.3023000000001</v>
      </c>
      <c r="S24" s="29">
        <v>1996.6995099999999</v>
      </c>
      <c r="T24" s="29">
        <v>2057.0041999999999</v>
      </c>
      <c r="U24" s="29">
        <v>1777.6605999999999</v>
      </c>
      <c r="V24" s="29">
        <v>1364.5429999999999</v>
      </c>
      <c r="W24" s="29">
        <v>1592.0251000000001</v>
      </c>
      <c r="X24" s="29">
        <v>205.4913</v>
      </c>
      <c r="Y24" s="450">
        <v>465.67221000000001</v>
      </c>
      <c r="Z24" s="415">
        <v>762.52</v>
      </c>
      <c r="AA24" s="133">
        <v>1576</v>
      </c>
      <c r="AB24" s="133">
        <v>1319.49</v>
      </c>
      <c r="AC24" s="133">
        <v>2018.15</v>
      </c>
      <c r="AD24" s="133">
        <v>3370.86</v>
      </c>
      <c r="AE24" s="133">
        <v>3737.9</v>
      </c>
      <c r="AF24" s="133">
        <v>3013.09</v>
      </c>
      <c r="AG24" s="133">
        <v>877.05</v>
      </c>
      <c r="AH24" s="133">
        <v>2418.66</v>
      </c>
      <c r="AI24" s="133">
        <v>5246</v>
      </c>
      <c r="AJ24" s="133">
        <v>4339.01</v>
      </c>
      <c r="AK24" s="133">
        <v>4721.46</v>
      </c>
      <c r="AL24" s="415">
        <v>2647.9895092000002</v>
      </c>
      <c r="AM24" s="133">
        <v>3280.4427526999998</v>
      </c>
      <c r="AN24" s="133">
        <v>3414.6896000000002</v>
      </c>
      <c r="AO24" s="133">
        <v>1838.4095500000001</v>
      </c>
      <c r="AP24" s="133">
        <v>701.48739999999998</v>
      </c>
      <c r="AQ24" s="133">
        <v>4124.6714000000002</v>
      </c>
      <c r="AR24" s="133">
        <v>3324.9789000000001</v>
      </c>
      <c r="AS24" s="133">
        <v>6959.8351000000002</v>
      </c>
      <c r="AT24" s="133">
        <v>7464.0829999999996</v>
      </c>
      <c r="AU24" s="133">
        <v>4615.4606000000003</v>
      </c>
      <c r="AV24" s="133">
        <v>11519.373949999999</v>
      </c>
      <c r="AW24" s="133">
        <v>9068.3297700000003</v>
      </c>
      <c r="AX24" s="132">
        <v>9756.75</v>
      </c>
      <c r="AY24" s="133">
        <v>6495.93</v>
      </c>
      <c r="AZ24" s="133">
        <v>5412.89</v>
      </c>
      <c r="BA24" s="133">
        <v>4408.6099999999997</v>
      </c>
      <c r="BB24" s="133">
        <v>1337.48</v>
      </c>
      <c r="BC24" s="133">
        <v>782.31</v>
      </c>
      <c r="BD24" s="133">
        <v>528.98</v>
      </c>
      <c r="BE24" s="133">
        <v>462.99</v>
      </c>
      <c r="BF24" s="133">
        <v>74.88</v>
      </c>
      <c r="BG24" s="133">
        <v>265.51</v>
      </c>
      <c r="BH24" s="133">
        <v>177.45</v>
      </c>
      <c r="BI24" s="288">
        <v>727.4</v>
      </c>
      <c r="BJ24" s="289">
        <v>1937.8</v>
      </c>
      <c r="BK24" s="133">
        <v>2756.93</v>
      </c>
      <c r="BL24" s="133">
        <v>5591.43</v>
      </c>
      <c r="BM24" s="133">
        <v>3676.73</v>
      </c>
      <c r="BN24" s="133">
        <v>1180.77</v>
      </c>
      <c r="BO24" s="133">
        <v>2443.61</v>
      </c>
      <c r="BP24" s="133">
        <v>498.93</v>
      </c>
      <c r="BQ24" s="133">
        <v>1082.8499999999999</v>
      </c>
      <c r="BR24" s="627">
        <v>221.47300000000001</v>
      </c>
      <c r="BS24" s="627">
        <v>467.92</v>
      </c>
      <c r="BT24" s="429">
        <f t="shared" si="4"/>
        <v>0.76234416782795389</v>
      </c>
      <c r="BV24" s="53"/>
    </row>
    <row r="25" spans="1:74" s="396" customFormat="1">
      <c r="A25" s="402" t="s">
        <v>133</v>
      </c>
      <c r="B25" s="29">
        <v>0</v>
      </c>
      <c r="C25" s="29">
        <v>338.43</v>
      </c>
      <c r="D25" s="29">
        <v>6.21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444">
        <v>0</v>
      </c>
      <c r="O25" s="29">
        <v>12115.694</v>
      </c>
      <c r="P25" s="29">
        <v>1849.4749999999999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3845.0479999999998</v>
      </c>
      <c r="W25" s="29">
        <v>3033.7379999999998</v>
      </c>
      <c r="X25" s="29">
        <v>0</v>
      </c>
      <c r="Y25" s="450">
        <v>0</v>
      </c>
      <c r="Z25" s="424">
        <v>1146.45</v>
      </c>
      <c r="AA25" s="133">
        <v>15268.78</v>
      </c>
      <c r="AB25" s="133">
        <v>1864.33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0</v>
      </c>
      <c r="AI25" s="171">
        <v>0</v>
      </c>
      <c r="AJ25" s="171">
        <v>0</v>
      </c>
      <c r="AK25" s="171">
        <v>0</v>
      </c>
      <c r="AL25" s="424">
        <v>14868.8745</v>
      </c>
      <c r="AM25" s="133">
        <v>0</v>
      </c>
      <c r="AN25" s="133">
        <v>4.2320000000000002</v>
      </c>
      <c r="AO25" s="171">
        <v>41.564999999999998</v>
      </c>
      <c r="AP25" s="171">
        <v>194.69900000000001</v>
      </c>
      <c r="AQ25" s="171">
        <v>902.51549999999997</v>
      </c>
      <c r="AR25" s="171">
        <v>0</v>
      </c>
      <c r="AS25" s="171">
        <v>0</v>
      </c>
      <c r="AT25" s="171">
        <v>0</v>
      </c>
      <c r="AU25" s="171">
        <v>27.052</v>
      </c>
      <c r="AV25" s="171">
        <v>368.37099999999998</v>
      </c>
      <c r="AW25" s="171">
        <v>617.86490000000003</v>
      </c>
      <c r="AX25" s="132">
        <v>2293.0700000000002</v>
      </c>
      <c r="AY25" s="171">
        <v>13794.71</v>
      </c>
      <c r="AZ25" s="171">
        <v>5381.96</v>
      </c>
      <c r="BA25" s="171">
        <v>283.39999999999998</v>
      </c>
      <c r="BB25" s="171">
        <v>0</v>
      </c>
      <c r="BC25" s="171">
        <v>2140.84</v>
      </c>
      <c r="BD25" s="171">
        <v>5989.93</v>
      </c>
      <c r="BE25" s="171">
        <v>0</v>
      </c>
      <c r="BF25" s="171">
        <v>4104.51</v>
      </c>
      <c r="BG25" s="171">
        <v>0</v>
      </c>
      <c r="BH25" s="171" t="s">
        <v>110</v>
      </c>
      <c r="BI25" s="178">
        <v>1350.38</v>
      </c>
      <c r="BJ25" s="289">
        <v>6424.55</v>
      </c>
      <c r="BK25" s="171">
        <v>0</v>
      </c>
      <c r="BL25" s="171">
        <v>0</v>
      </c>
      <c r="BM25" s="171">
        <v>0</v>
      </c>
      <c r="BN25" s="133">
        <v>150.33000000000001</v>
      </c>
      <c r="BO25" s="133">
        <v>442.88</v>
      </c>
      <c r="BP25" s="133">
        <v>7306.28</v>
      </c>
      <c r="BQ25" s="133">
        <v>8087.51</v>
      </c>
      <c r="BR25" s="627">
        <v>7822.6509999999998</v>
      </c>
      <c r="BS25" s="627">
        <v>148.53</v>
      </c>
      <c r="BT25" s="429" t="str">
        <f t="shared" si="4"/>
        <v>-</v>
      </c>
      <c r="BV25" s="53"/>
    </row>
    <row r="26" spans="1:74" s="396" customFormat="1">
      <c r="A26" s="402" t="s">
        <v>134</v>
      </c>
      <c r="B26" s="29">
        <v>3206.6302000000001</v>
      </c>
      <c r="C26" s="29">
        <v>481.04300000000001</v>
      </c>
      <c r="D26" s="29">
        <v>1.5840000000000001</v>
      </c>
      <c r="E26" s="29">
        <v>20.447500000000002</v>
      </c>
      <c r="F26" s="29">
        <v>1.7715000000000001</v>
      </c>
      <c r="G26" s="29">
        <v>47.791499999999999</v>
      </c>
      <c r="H26" s="29">
        <v>30.6</v>
      </c>
      <c r="I26" s="29">
        <v>48.752000000000002</v>
      </c>
      <c r="J26" s="29">
        <v>51.110999999999997</v>
      </c>
      <c r="K26" s="29">
        <v>71.459000000000003</v>
      </c>
      <c r="L26" s="29">
        <v>5.2835000000000001</v>
      </c>
      <c r="M26" s="29">
        <v>3.484</v>
      </c>
      <c r="N26" s="444">
        <v>30.381499999999999</v>
      </c>
      <c r="O26" s="29">
        <v>2.5870000000000002</v>
      </c>
      <c r="P26" s="29">
        <v>3.3174999999999999</v>
      </c>
      <c r="Q26" s="29">
        <v>0</v>
      </c>
      <c r="R26" s="29">
        <v>0</v>
      </c>
      <c r="S26" s="29">
        <v>0</v>
      </c>
      <c r="T26" s="29">
        <v>11</v>
      </c>
      <c r="U26" s="29">
        <v>0</v>
      </c>
      <c r="V26" s="29">
        <v>0</v>
      </c>
      <c r="W26" s="29">
        <v>0</v>
      </c>
      <c r="X26" s="29">
        <v>0</v>
      </c>
      <c r="Y26" s="450">
        <v>1.31</v>
      </c>
      <c r="Z26" s="424">
        <v>21.77</v>
      </c>
      <c r="AA26" s="133">
        <v>20.25</v>
      </c>
      <c r="AB26" s="171">
        <v>0</v>
      </c>
      <c r="AC26" s="133">
        <v>9.26</v>
      </c>
      <c r="AD26" s="171">
        <v>0</v>
      </c>
      <c r="AE26" s="133">
        <v>3.37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424">
        <v>0</v>
      </c>
      <c r="AM26" s="133">
        <v>0</v>
      </c>
      <c r="AN26" s="171">
        <v>5.8544999999999998</v>
      </c>
      <c r="AO26" s="133">
        <v>7.1</v>
      </c>
      <c r="AP26" s="171">
        <v>0</v>
      </c>
      <c r="AQ26" s="133">
        <v>5.1384999999999996</v>
      </c>
      <c r="AR26" s="133">
        <v>0</v>
      </c>
      <c r="AS26" s="133">
        <v>0</v>
      </c>
      <c r="AT26" s="133">
        <v>0</v>
      </c>
      <c r="AU26" s="133">
        <v>0</v>
      </c>
      <c r="AV26" s="133">
        <v>3.4430000000000001</v>
      </c>
      <c r="AW26" s="133">
        <v>0</v>
      </c>
      <c r="AX26" s="132">
        <v>0</v>
      </c>
      <c r="AY26" s="133">
        <v>0</v>
      </c>
      <c r="AZ26" s="133">
        <v>0</v>
      </c>
      <c r="BA26" s="133">
        <v>0</v>
      </c>
      <c r="BB26" s="133">
        <v>0</v>
      </c>
      <c r="BC26" s="133">
        <v>37.01</v>
      </c>
      <c r="BD26" s="133">
        <v>0</v>
      </c>
      <c r="BE26" s="133">
        <v>0</v>
      </c>
      <c r="BF26" s="133">
        <v>38.6</v>
      </c>
      <c r="BG26" s="133">
        <v>0</v>
      </c>
      <c r="BH26" s="133" t="s">
        <v>110</v>
      </c>
      <c r="BI26" s="288"/>
      <c r="BJ26" s="289">
        <v>68.3</v>
      </c>
      <c r="BK26" s="133">
        <v>73.58</v>
      </c>
      <c r="BL26" s="133">
        <v>54.71</v>
      </c>
      <c r="BM26" s="133">
        <v>15</v>
      </c>
      <c r="BN26" s="133">
        <v>23.64</v>
      </c>
      <c r="BO26" s="133">
        <v>17.239999999999998</v>
      </c>
      <c r="BP26" s="133">
        <v>13</v>
      </c>
      <c r="BQ26" s="133">
        <v>13.33</v>
      </c>
      <c r="BR26" s="627">
        <v>0</v>
      </c>
      <c r="BS26" s="627">
        <v>0</v>
      </c>
      <c r="BT26" s="429" t="str">
        <f t="shared" si="4"/>
        <v>-</v>
      </c>
      <c r="BV26" s="53"/>
    </row>
    <row r="27" spans="1:74" s="396" customFormat="1">
      <c r="A27" s="402" t="s">
        <v>135</v>
      </c>
      <c r="B27" s="29">
        <v>596.61249999999995</v>
      </c>
      <c r="C27" s="29">
        <v>83.53</v>
      </c>
      <c r="D27" s="29">
        <v>0.99150000000000005</v>
      </c>
      <c r="E27" s="29">
        <v>84.68835</v>
      </c>
      <c r="F27" s="29">
        <v>356.4067</v>
      </c>
      <c r="G27" s="29">
        <v>390.59840000000003</v>
      </c>
      <c r="H27" s="29">
        <v>350.54</v>
      </c>
      <c r="I27" s="29">
        <v>167.7664</v>
      </c>
      <c r="J27" s="29">
        <v>66.368499999999997</v>
      </c>
      <c r="K27" s="29">
        <v>115.57850000000001</v>
      </c>
      <c r="L27" s="29">
        <v>56.734499999999997</v>
      </c>
      <c r="M27" s="29">
        <v>158.25460000000001</v>
      </c>
      <c r="N27" s="444">
        <v>3411.3665000000001</v>
      </c>
      <c r="O27" s="29">
        <v>100.8717</v>
      </c>
      <c r="P27" s="29">
        <v>23.553000000000001</v>
      </c>
      <c r="Q27" s="29">
        <v>0</v>
      </c>
      <c r="R27" s="29">
        <v>0</v>
      </c>
      <c r="S27" s="29">
        <v>6.7320000000000002</v>
      </c>
      <c r="T27" s="29">
        <v>5.1150000000000002</v>
      </c>
      <c r="U27" s="29">
        <v>56.893000000000001</v>
      </c>
      <c r="V27" s="29">
        <v>41.173999999999999</v>
      </c>
      <c r="W27" s="29">
        <v>6.8159999999999998</v>
      </c>
      <c r="X27" s="29">
        <v>0</v>
      </c>
      <c r="Y27" s="450">
        <v>62.085099999999997</v>
      </c>
      <c r="Z27" s="415">
        <v>35.200000000000003</v>
      </c>
      <c r="AA27" s="133">
        <v>109.47</v>
      </c>
      <c r="AB27" s="133">
        <v>15.94</v>
      </c>
      <c r="AC27" s="133">
        <v>17.690000000000001</v>
      </c>
      <c r="AD27" s="133">
        <v>83.76</v>
      </c>
      <c r="AE27" s="133">
        <v>63.99</v>
      </c>
      <c r="AF27" s="133">
        <v>255.36</v>
      </c>
      <c r="AG27" s="133">
        <v>645.91999999999996</v>
      </c>
      <c r="AH27" s="133">
        <v>140.13</v>
      </c>
      <c r="AI27" s="133">
        <v>8.1199999999999992</v>
      </c>
      <c r="AJ27" s="133">
        <v>93.1</v>
      </c>
      <c r="AK27" s="133">
        <v>174.12</v>
      </c>
      <c r="AL27" s="415">
        <v>51.526079799999998</v>
      </c>
      <c r="AM27" s="133">
        <v>60.366999999999997</v>
      </c>
      <c r="AN27" s="133">
        <v>32.365499999999997</v>
      </c>
      <c r="AO27" s="133">
        <v>115.21850000000001</v>
      </c>
      <c r="AP27" s="133">
        <v>0</v>
      </c>
      <c r="AQ27" s="133">
        <v>1086.27711</v>
      </c>
      <c r="AR27" s="133">
        <v>219.92240000000001</v>
      </c>
      <c r="AS27" s="133">
        <v>384.08929999999998</v>
      </c>
      <c r="AT27" s="133">
        <v>500.36264999999997</v>
      </c>
      <c r="AU27" s="133">
        <v>299.08760000000001</v>
      </c>
      <c r="AV27" s="133">
        <v>2012.1916000000001</v>
      </c>
      <c r="AW27" s="133">
        <v>69.842807399999998</v>
      </c>
      <c r="AX27" s="132">
        <v>200.98</v>
      </c>
      <c r="AY27" s="133">
        <v>25.82</v>
      </c>
      <c r="AZ27" s="133">
        <v>53.37</v>
      </c>
      <c r="BA27" s="133">
        <v>39.67</v>
      </c>
      <c r="BB27" s="133">
        <v>0</v>
      </c>
      <c r="BC27" s="133">
        <v>0</v>
      </c>
      <c r="BD27" s="133">
        <v>88.41</v>
      </c>
      <c r="BE27" s="133">
        <v>319.35000000000002</v>
      </c>
      <c r="BF27" s="133">
        <v>524.89</v>
      </c>
      <c r="BG27" s="133">
        <v>4.6399999999999997</v>
      </c>
      <c r="BH27" s="133">
        <v>144.47</v>
      </c>
      <c r="BI27" s="288">
        <v>328.8</v>
      </c>
      <c r="BJ27" s="289">
        <v>422.03</v>
      </c>
      <c r="BK27" s="133">
        <v>82.71</v>
      </c>
      <c r="BL27" s="133">
        <v>15.02</v>
      </c>
      <c r="BM27" s="133">
        <v>50.09</v>
      </c>
      <c r="BN27" s="133">
        <v>143.47999999999999</v>
      </c>
      <c r="BO27" s="133">
        <v>975.51</v>
      </c>
      <c r="BP27" s="133">
        <v>5.78</v>
      </c>
      <c r="BQ27" s="133">
        <v>2.74</v>
      </c>
      <c r="BR27" s="627">
        <v>3.7879999999999998</v>
      </c>
      <c r="BS27" s="627">
        <v>0</v>
      </c>
      <c r="BT27" s="429">
        <f t="shared" si="4"/>
        <v>-1</v>
      </c>
      <c r="BV27" s="53"/>
    </row>
    <row r="28" spans="1:74">
      <c r="A28" s="402" t="s">
        <v>118</v>
      </c>
      <c r="B28" s="29">
        <v>811.19140400000003</v>
      </c>
      <c r="C28" s="29">
        <v>349.89369970000001</v>
      </c>
      <c r="D28" s="29">
        <v>143.73955000000001</v>
      </c>
      <c r="E28" s="29">
        <v>1143.6343999999999</v>
      </c>
      <c r="F28" s="29">
        <v>1134.085</v>
      </c>
      <c r="G28" s="29">
        <v>3608.0248499999998</v>
      </c>
      <c r="H28" s="29">
        <v>2192.1995000000002</v>
      </c>
      <c r="I28" s="29">
        <v>2354.1284000000001</v>
      </c>
      <c r="J28" s="29">
        <v>2317.0670500000001</v>
      </c>
      <c r="K28" s="29">
        <v>1444.14455</v>
      </c>
      <c r="L28" s="29">
        <v>1697.76318225</v>
      </c>
      <c r="M28" s="29">
        <v>2239.2270880000001</v>
      </c>
      <c r="N28" s="444">
        <v>1751.71486622</v>
      </c>
      <c r="O28" s="29">
        <v>1149.55381513</v>
      </c>
      <c r="P28" s="29">
        <v>221.494</v>
      </c>
      <c r="Q28" s="29">
        <v>17.809999999999999</v>
      </c>
      <c r="R28" s="29">
        <v>40.179000000000002</v>
      </c>
      <c r="S28" s="29">
        <v>234.1669</v>
      </c>
      <c r="T28" s="29">
        <v>108.029</v>
      </c>
      <c r="U28" s="29">
        <v>55.615499999999997</v>
      </c>
      <c r="V28" s="29">
        <v>18.442499999999999</v>
      </c>
      <c r="W28" s="29">
        <v>168.42150000000001</v>
      </c>
      <c r="X28" s="29">
        <v>0</v>
      </c>
      <c r="Y28" s="450">
        <v>864.15653663000001</v>
      </c>
      <c r="Z28" s="415">
        <v>1533.13</v>
      </c>
      <c r="AA28" s="133">
        <v>1064.45</v>
      </c>
      <c r="AB28" s="133">
        <v>131.34</v>
      </c>
      <c r="AC28" s="133">
        <v>236.85</v>
      </c>
      <c r="AD28" s="133">
        <v>1391.54</v>
      </c>
      <c r="AE28" s="133">
        <v>1078.9000000000001</v>
      </c>
      <c r="AF28" s="133">
        <v>1565.99</v>
      </c>
      <c r="AG28" s="133">
        <v>1511.26</v>
      </c>
      <c r="AH28" s="133">
        <v>188.05</v>
      </c>
      <c r="AI28" s="133">
        <v>55</v>
      </c>
      <c r="AJ28" s="133">
        <v>71.14</v>
      </c>
      <c r="AK28" s="133">
        <v>1005.03</v>
      </c>
      <c r="AL28" s="415">
        <v>1369.8489327499999</v>
      </c>
      <c r="AM28" s="133">
        <v>354.35250638999997</v>
      </c>
      <c r="AN28" s="133">
        <v>114.4644152</v>
      </c>
      <c r="AO28" s="133">
        <v>30.371500000000001</v>
      </c>
      <c r="AP28" s="133">
        <v>526.64679999999998</v>
      </c>
      <c r="AQ28" s="133">
        <v>2249.0133649999998</v>
      </c>
      <c r="AR28" s="133">
        <v>179.00569999999999</v>
      </c>
      <c r="AS28" s="133">
        <v>581.732125</v>
      </c>
      <c r="AT28" s="133">
        <v>43.205500000000001</v>
      </c>
      <c r="AU28" s="133">
        <v>906.2681</v>
      </c>
      <c r="AV28" s="133">
        <v>263.36233499999997</v>
      </c>
      <c r="AW28" s="133">
        <v>975.62938174999999</v>
      </c>
      <c r="AX28" s="132">
        <v>827.45</v>
      </c>
      <c r="AY28" s="133">
        <v>217.67</v>
      </c>
      <c r="AZ28" s="133">
        <v>48.66</v>
      </c>
      <c r="BA28" s="133">
        <v>155.49</v>
      </c>
      <c r="BB28" s="133">
        <v>78.599999999999994</v>
      </c>
      <c r="BC28" s="133">
        <v>0</v>
      </c>
      <c r="BD28" s="133">
        <v>89.67</v>
      </c>
      <c r="BE28" s="133">
        <v>71.61</v>
      </c>
      <c r="BF28" s="133">
        <v>99.18</v>
      </c>
      <c r="BG28" s="133">
        <v>38.770000000000003</v>
      </c>
      <c r="BH28" s="133">
        <v>867.25</v>
      </c>
      <c r="BI28" s="288">
        <v>1059.1600000000001</v>
      </c>
      <c r="BJ28" s="289">
        <v>941.16</v>
      </c>
      <c r="BK28" s="133">
        <v>364.86</v>
      </c>
      <c r="BL28" s="133">
        <v>107.12</v>
      </c>
      <c r="BM28" s="133">
        <v>1165.19</v>
      </c>
      <c r="BN28" s="133">
        <v>1168.98</v>
      </c>
      <c r="BO28" s="133">
        <v>1729.23</v>
      </c>
      <c r="BP28" s="133">
        <v>2045.49</v>
      </c>
      <c r="BQ28" s="133">
        <v>2056.39</v>
      </c>
      <c r="BR28" s="627">
        <v>40.954000000000001</v>
      </c>
      <c r="BS28" s="627">
        <v>97.17</v>
      </c>
      <c r="BT28" s="429">
        <f t="shared" si="4"/>
        <v>1.5063193190611295</v>
      </c>
      <c r="BV28" s="53"/>
    </row>
    <row r="29" spans="1:74">
      <c r="A29" s="402" t="s">
        <v>136</v>
      </c>
      <c r="B29" s="29">
        <v>250.08</v>
      </c>
      <c r="C29" s="29">
        <v>54.09</v>
      </c>
      <c r="D29" s="29">
        <v>0</v>
      </c>
      <c r="E29" s="29">
        <v>0</v>
      </c>
      <c r="F29" s="29">
        <v>8.0549999999999997</v>
      </c>
      <c r="G29" s="29">
        <v>45.654000000000003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18.824999999999999</v>
      </c>
      <c r="N29" s="444">
        <v>13.74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32.419800000000002</v>
      </c>
      <c r="W29" s="29">
        <v>5.49</v>
      </c>
      <c r="X29" s="29">
        <v>0</v>
      </c>
      <c r="Y29" s="450">
        <v>0</v>
      </c>
      <c r="Z29" s="424">
        <v>0</v>
      </c>
      <c r="AA29" s="171">
        <v>0</v>
      </c>
      <c r="AB29" s="171">
        <v>0</v>
      </c>
      <c r="AC29" s="171">
        <v>0</v>
      </c>
      <c r="AD29" s="133">
        <v>54.98</v>
      </c>
      <c r="AE29" s="133">
        <v>125.05</v>
      </c>
      <c r="AF29" s="133">
        <v>42.31</v>
      </c>
      <c r="AG29" s="133">
        <v>115.78</v>
      </c>
      <c r="AH29" s="133">
        <v>12.09</v>
      </c>
      <c r="AI29" s="133">
        <v>11</v>
      </c>
      <c r="AJ29" s="133">
        <v>20.54</v>
      </c>
      <c r="AK29" s="133">
        <v>321.88</v>
      </c>
      <c r="AL29" s="424">
        <v>330.84823784999998</v>
      </c>
      <c r="AM29" s="171">
        <v>53.7425</v>
      </c>
      <c r="AN29" s="171">
        <v>5.2164999999999999</v>
      </c>
      <c r="AO29" s="171">
        <v>30.439</v>
      </c>
      <c r="AP29" s="133">
        <v>5.8529999999999998</v>
      </c>
      <c r="AQ29" s="133">
        <v>377.68529999999998</v>
      </c>
      <c r="AR29" s="133">
        <v>62.171599999999998</v>
      </c>
      <c r="AS29" s="133">
        <v>22.769600000000001</v>
      </c>
      <c r="AT29" s="133">
        <v>0</v>
      </c>
      <c r="AU29" s="133">
        <v>95.322000000000003</v>
      </c>
      <c r="AV29" s="133">
        <v>517.61351500000001</v>
      </c>
      <c r="AW29" s="133">
        <v>845.14540146000002</v>
      </c>
      <c r="AX29" s="132">
        <v>628.48</v>
      </c>
      <c r="AY29" s="133">
        <v>134.51</v>
      </c>
      <c r="AZ29" s="133">
        <v>0</v>
      </c>
      <c r="BA29" s="133">
        <v>0</v>
      </c>
      <c r="BB29" s="133">
        <v>0</v>
      </c>
      <c r="BC29" s="133">
        <v>4.07</v>
      </c>
      <c r="BD29" s="133">
        <v>4.88</v>
      </c>
      <c r="BE29" s="133">
        <v>311.73</v>
      </c>
      <c r="BF29" s="133">
        <v>31.5</v>
      </c>
      <c r="BG29" s="133">
        <v>0</v>
      </c>
      <c r="BH29" s="133">
        <v>109.58</v>
      </c>
      <c r="BI29" s="288">
        <v>290.82</v>
      </c>
      <c r="BJ29" s="289">
        <v>604.65</v>
      </c>
      <c r="BK29" s="133">
        <v>66.7</v>
      </c>
      <c r="BL29" s="133">
        <v>83.21</v>
      </c>
      <c r="BM29" s="133">
        <v>427.54</v>
      </c>
      <c r="BN29" s="133">
        <v>454.95</v>
      </c>
      <c r="BO29" s="133">
        <v>512.41999999999996</v>
      </c>
      <c r="BP29" s="133">
        <v>156.08000000000001</v>
      </c>
      <c r="BQ29" s="133">
        <v>442.12</v>
      </c>
      <c r="BR29" s="627">
        <v>36.963999999999999</v>
      </c>
      <c r="BS29" s="627">
        <v>16.53</v>
      </c>
      <c r="BT29" s="429" t="str">
        <f t="shared" si="4"/>
        <v>-</v>
      </c>
      <c r="BV29" s="53"/>
    </row>
    <row r="30" spans="1:74">
      <c r="A30" s="402" t="s">
        <v>119</v>
      </c>
      <c r="B30" s="29">
        <v>707.70699999999999</v>
      </c>
      <c r="C30" s="29">
        <v>137.85599999999999</v>
      </c>
      <c r="D30" s="29">
        <v>4.8868863999999999</v>
      </c>
      <c r="E30" s="29">
        <v>34.585999999999999</v>
      </c>
      <c r="F30" s="29">
        <v>18.86</v>
      </c>
      <c r="G30" s="29">
        <v>346.53500000000003</v>
      </c>
      <c r="H30" s="29">
        <v>335.34500000000003</v>
      </c>
      <c r="I30" s="29">
        <v>68.971999999999994</v>
      </c>
      <c r="J30" s="29">
        <v>23.903600000000001</v>
      </c>
      <c r="K30" s="29">
        <v>183.624</v>
      </c>
      <c r="L30" s="29">
        <v>169.37350000000001</v>
      </c>
      <c r="M30" s="29">
        <v>188.446</v>
      </c>
      <c r="N30" s="444">
        <v>360.59449999999998</v>
      </c>
      <c r="O30" s="29">
        <v>88.833500000000001</v>
      </c>
      <c r="P30" s="29">
        <v>109.16376975</v>
      </c>
      <c r="Q30" s="29">
        <v>32.454000000000001</v>
      </c>
      <c r="R30" s="29">
        <v>7.6210000000000004</v>
      </c>
      <c r="S30" s="29">
        <v>107.67789999999999</v>
      </c>
      <c r="T30" s="29">
        <v>339.42255</v>
      </c>
      <c r="U30" s="29">
        <v>65.846500000000006</v>
      </c>
      <c r="V30" s="29">
        <v>107.6768</v>
      </c>
      <c r="W30" s="29">
        <v>252.02</v>
      </c>
      <c r="X30" s="29">
        <v>168.52600000000001</v>
      </c>
      <c r="Y30" s="450">
        <v>402.04399999999998</v>
      </c>
      <c r="Z30" s="415">
        <v>210.22</v>
      </c>
      <c r="AA30" s="133">
        <v>138.28</v>
      </c>
      <c r="AB30" s="133">
        <v>121.04</v>
      </c>
      <c r="AC30" s="133">
        <v>29.57</v>
      </c>
      <c r="AD30" s="133">
        <v>50.23</v>
      </c>
      <c r="AE30" s="133">
        <v>2.12</v>
      </c>
      <c r="AF30" s="133">
        <v>65.739999999999995</v>
      </c>
      <c r="AG30" s="133">
        <v>71.36</v>
      </c>
      <c r="AH30" s="133">
        <v>265.19</v>
      </c>
      <c r="AI30" s="133">
        <v>71.66</v>
      </c>
      <c r="AJ30" s="133">
        <v>89.95</v>
      </c>
      <c r="AK30" s="133">
        <v>426.73</v>
      </c>
      <c r="AL30" s="415">
        <v>283.64347500000002</v>
      </c>
      <c r="AM30" s="133">
        <v>138.3135</v>
      </c>
      <c r="AN30" s="133">
        <v>585.94600000000003</v>
      </c>
      <c r="AO30" s="133">
        <v>320.221</v>
      </c>
      <c r="AP30" s="133">
        <v>168.92712499999999</v>
      </c>
      <c r="AQ30" s="133">
        <v>238.479985</v>
      </c>
      <c r="AR30" s="133">
        <v>196.071</v>
      </c>
      <c r="AS30" s="133">
        <v>82.043099999999995</v>
      </c>
      <c r="AT30" s="133">
        <v>13.885</v>
      </c>
      <c r="AU30" s="133">
        <v>1288.232855</v>
      </c>
      <c r="AV30" s="133">
        <v>1452.5454999999999</v>
      </c>
      <c r="AW30" s="133">
        <v>1460.7176596300001</v>
      </c>
      <c r="AX30" s="132">
        <v>1510.24</v>
      </c>
      <c r="AY30" s="133">
        <v>316.12</v>
      </c>
      <c r="AZ30" s="133">
        <v>708.86</v>
      </c>
      <c r="BA30" s="133">
        <v>755.56</v>
      </c>
      <c r="BB30" s="133">
        <v>131.16999999999999</v>
      </c>
      <c r="BC30" s="133">
        <v>236.13</v>
      </c>
      <c r="BD30" s="133">
        <v>136.24</v>
      </c>
      <c r="BE30" s="133">
        <v>227.87</v>
      </c>
      <c r="BF30" s="133">
        <v>1079.28</v>
      </c>
      <c r="BG30" s="133">
        <v>1261.23</v>
      </c>
      <c r="BH30" s="133">
        <v>2471.3200000000002</v>
      </c>
      <c r="BI30" s="288">
        <v>2778.01</v>
      </c>
      <c r="BJ30" s="289">
        <v>3340.81</v>
      </c>
      <c r="BK30" s="133">
        <v>796.26</v>
      </c>
      <c r="BL30" s="133">
        <v>135.76</v>
      </c>
      <c r="BM30" s="133">
        <v>3864.52</v>
      </c>
      <c r="BN30" s="133">
        <v>3832.78</v>
      </c>
      <c r="BO30" s="133">
        <v>4197.21</v>
      </c>
      <c r="BP30" s="133">
        <v>7799.82</v>
      </c>
      <c r="BQ30" s="133">
        <v>5693.08</v>
      </c>
      <c r="BR30" s="627">
        <v>37.930999999999997</v>
      </c>
      <c r="BS30" s="627">
        <v>121.01</v>
      </c>
      <c r="BT30" s="429">
        <f t="shared" si="4"/>
        <v>-0.90405397905219509</v>
      </c>
      <c r="BV30" s="53"/>
    </row>
    <row r="31" spans="1:74">
      <c r="A31" s="402" t="s">
        <v>120</v>
      </c>
      <c r="B31" s="29">
        <v>136.917</v>
      </c>
      <c r="C31" s="29">
        <v>20.440000000000001</v>
      </c>
      <c r="D31" s="29">
        <v>10.481999999999999</v>
      </c>
      <c r="E31" s="29">
        <v>34.325049999999997</v>
      </c>
      <c r="F31" s="29">
        <v>30.76</v>
      </c>
      <c r="G31" s="29">
        <v>493.89147000000003</v>
      </c>
      <c r="H31" s="29">
        <v>485.91199999999998</v>
      </c>
      <c r="I31" s="29">
        <v>962.45349999999996</v>
      </c>
      <c r="J31" s="29">
        <v>93.840500000000006</v>
      </c>
      <c r="K31" s="29">
        <v>94.516999999999996</v>
      </c>
      <c r="L31" s="29">
        <v>300.1105</v>
      </c>
      <c r="M31" s="29">
        <v>313.12455920000002</v>
      </c>
      <c r="N31" s="444">
        <v>179.32550000000001</v>
      </c>
      <c r="O31" s="29">
        <v>63.055</v>
      </c>
      <c r="P31" s="29">
        <v>7.1769999999999996</v>
      </c>
      <c r="Q31" s="29">
        <v>13.06</v>
      </c>
      <c r="R31" s="29">
        <v>38.384999999999998</v>
      </c>
      <c r="S31" s="29">
        <v>71.008399999999995</v>
      </c>
      <c r="T31" s="29">
        <v>86.616</v>
      </c>
      <c r="U31" s="29">
        <v>46.898499999999999</v>
      </c>
      <c r="V31" s="29">
        <v>50.267249999999997</v>
      </c>
      <c r="W31" s="29">
        <v>390.90809999999999</v>
      </c>
      <c r="X31" s="29">
        <v>38.228999999999999</v>
      </c>
      <c r="Y31" s="450">
        <v>867.11906596999995</v>
      </c>
      <c r="Z31" s="415">
        <v>1275.24</v>
      </c>
      <c r="AA31" s="133">
        <v>483.21</v>
      </c>
      <c r="AB31" s="133">
        <v>34.950000000000003</v>
      </c>
      <c r="AC31" s="133">
        <v>20.36</v>
      </c>
      <c r="AD31" s="133">
        <v>54.41</v>
      </c>
      <c r="AE31" s="133">
        <v>63.12</v>
      </c>
      <c r="AF31" s="133">
        <v>45.85</v>
      </c>
      <c r="AG31" s="133">
        <v>117.7</v>
      </c>
      <c r="AH31" s="133">
        <v>79.209999999999994</v>
      </c>
      <c r="AI31" s="133">
        <v>75.03</v>
      </c>
      <c r="AJ31" s="133">
        <v>24.06</v>
      </c>
      <c r="AK31" s="133">
        <v>500.08</v>
      </c>
      <c r="AL31" s="415">
        <v>1058.05658711</v>
      </c>
      <c r="AM31" s="133">
        <v>576.88923915999999</v>
      </c>
      <c r="AN31" s="133">
        <v>121.23435202</v>
      </c>
      <c r="AO31" s="133">
        <v>160.3038</v>
      </c>
      <c r="AP31" s="133">
        <v>107.3231</v>
      </c>
      <c r="AQ31" s="133">
        <v>424.45499999999998</v>
      </c>
      <c r="AR31" s="133">
        <v>41.557250000000003</v>
      </c>
      <c r="AS31" s="133">
        <v>46.254750000000001</v>
      </c>
      <c r="AT31" s="133">
        <v>59.080075000000001</v>
      </c>
      <c r="AU31" s="133">
        <v>679.01198999999997</v>
      </c>
      <c r="AV31" s="133">
        <v>306.08150000000001</v>
      </c>
      <c r="AW31" s="133">
        <v>316.24248392999999</v>
      </c>
      <c r="AX31" s="132">
        <v>253.43</v>
      </c>
      <c r="AY31" s="133">
        <v>59.4</v>
      </c>
      <c r="AZ31" s="133">
        <v>267.10000000000002</v>
      </c>
      <c r="BA31" s="133">
        <v>43.55</v>
      </c>
      <c r="BB31" s="133">
        <v>68.02</v>
      </c>
      <c r="BC31" s="133">
        <v>28.65</v>
      </c>
      <c r="BD31" s="133">
        <v>107.83</v>
      </c>
      <c r="BE31" s="133">
        <v>55.49</v>
      </c>
      <c r="BF31" s="133">
        <v>642.51</v>
      </c>
      <c r="BG31" s="133">
        <v>147.6</v>
      </c>
      <c r="BH31" s="133">
        <v>463.13</v>
      </c>
      <c r="BI31" s="288">
        <v>185.98</v>
      </c>
      <c r="BJ31" s="289">
        <v>524.24</v>
      </c>
      <c r="BK31" s="133">
        <v>214.39</v>
      </c>
      <c r="BL31" s="133">
        <v>46.48</v>
      </c>
      <c r="BM31" s="133">
        <v>2784.93</v>
      </c>
      <c r="BN31" s="133">
        <v>2760.68</v>
      </c>
      <c r="BO31" s="133">
        <v>2175.1</v>
      </c>
      <c r="BP31" s="133">
        <v>2860.44</v>
      </c>
      <c r="BQ31" s="133">
        <v>2985.74</v>
      </c>
      <c r="BR31" s="627">
        <v>3.9380000000000002</v>
      </c>
      <c r="BS31" s="627">
        <v>13.91</v>
      </c>
      <c r="BT31" s="429">
        <f t="shared" si="4"/>
        <v>-0.90575880758807592</v>
      </c>
      <c r="BV31" s="53"/>
    </row>
    <row r="32" spans="1:74">
      <c r="A32" s="440" t="s">
        <v>121</v>
      </c>
      <c r="B32" s="441">
        <v>10256.145029069299</v>
      </c>
      <c r="C32" s="442">
        <v>10295.507820259199</v>
      </c>
      <c r="D32" s="442">
        <v>5277.7186354922896</v>
      </c>
      <c r="E32" s="442">
        <v>5017.3267031722398</v>
      </c>
      <c r="F32" s="442">
        <v>8053.9091082364102</v>
      </c>
      <c r="G32" s="442">
        <v>7764.9819020083496</v>
      </c>
      <c r="H32" s="442">
        <v>11060.829800798399</v>
      </c>
      <c r="I32" s="442">
        <v>9695.7016964016093</v>
      </c>
      <c r="J32" s="442">
        <v>11613.213846410599</v>
      </c>
      <c r="K32" s="442">
        <v>12860.2082980421</v>
      </c>
      <c r="L32" s="442">
        <v>9838.7990952559794</v>
      </c>
      <c r="M32" s="442">
        <v>7291.1003960407697</v>
      </c>
      <c r="N32" s="445">
        <v>7308.7344992415801</v>
      </c>
      <c r="O32" s="446">
        <v>3817.7994469107098</v>
      </c>
      <c r="P32" s="446">
        <v>3397.7907006508199</v>
      </c>
      <c r="Q32" s="446">
        <v>2276.9657528535199</v>
      </c>
      <c r="R32" s="446">
        <v>3337.0143710368002</v>
      </c>
      <c r="S32" s="446">
        <v>7542.9777757758602</v>
      </c>
      <c r="T32" s="446">
        <v>11368.9067857109</v>
      </c>
      <c r="U32" s="446">
        <v>8174.6001861677696</v>
      </c>
      <c r="V32" s="446">
        <v>5134.4818790765703</v>
      </c>
      <c r="W32" s="446">
        <v>3848.5968349765299</v>
      </c>
      <c r="X32" s="446">
        <v>2861.2403390781601</v>
      </c>
      <c r="Y32" s="452">
        <v>5464.5295090315203</v>
      </c>
      <c r="Z32" s="445">
        <v>4613.6000000000004</v>
      </c>
      <c r="AA32" s="446">
        <v>4509.2700000000004</v>
      </c>
      <c r="AB32" s="446">
        <v>2994.07</v>
      </c>
      <c r="AC32" s="446">
        <v>2464.2600000000002</v>
      </c>
      <c r="AD32" s="446">
        <v>3065.73</v>
      </c>
      <c r="AE32" s="446">
        <v>4884.97</v>
      </c>
      <c r="AF32" s="446">
        <v>3802.64</v>
      </c>
      <c r="AG32" s="446">
        <v>2902.38</v>
      </c>
      <c r="AH32" s="446">
        <v>1892.73</v>
      </c>
      <c r="AI32" s="446">
        <v>3120.33</v>
      </c>
      <c r="AJ32" s="446">
        <v>3782.14</v>
      </c>
      <c r="AK32" s="446">
        <v>3723.78</v>
      </c>
      <c r="AL32" s="445">
        <v>3270.1175725633102</v>
      </c>
      <c r="AM32" s="446">
        <v>2600.07070223663</v>
      </c>
      <c r="AN32" s="446">
        <v>1945.5649751139599</v>
      </c>
      <c r="AO32" s="446">
        <v>1452.0267963675401</v>
      </c>
      <c r="AP32" s="446">
        <v>1393.4901465384501</v>
      </c>
      <c r="AQ32" s="446">
        <v>836.19025961538102</v>
      </c>
      <c r="AR32" s="446">
        <v>1597.7420502991399</v>
      </c>
      <c r="AS32" s="446">
        <v>1465.7188222222201</v>
      </c>
      <c r="AT32" s="446">
        <v>1879.7792998575401</v>
      </c>
      <c r="AU32" s="446">
        <v>1282.93000331538</v>
      </c>
      <c r="AV32" s="446">
        <v>4433.6885244756304</v>
      </c>
      <c r="AW32" s="446">
        <v>3903.0276092404501</v>
      </c>
      <c r="AX32" s="174">
        <v>4751.6000000000004</v>
      </c>
      <c r="AY32" s="442">
        <v>6098.48</v>
      </c>
      <c r="AZ32" s="442">
        <v>4501.6499999999996</v>
      </c>
      <c r="BA32" s="442">
        <v>5485.64</v>
      </c>
      <c r="BB32" s="442">
        <v>1804.94</v>
      </c>
      <c r="BC32" s="442">
        <v>1715.69</v>
      </c>
      <c r="BD32" s="442">
        <v>948.88</v>
      </c>
      <c r="BE32" s="442">
        <v>1698.85</v>
      </c>
      <c r="BF32" s="442">
        <v>2385.2399999999998</v>
      </c>
      <c r="BG32" s="442">
        <v>2947.66</v>
      </c>
      <c r="BH32" s="442">
        <v>2951.47</v>
      </c>
      <c r="BI32" s="454">
        <v>3994.21</v>
      </c>
      <c r="BJ32" s="442">
        <v>5472.74</v>
      </c>
      <c r="BK32" s="455">
        <v>2331.5300000000002</v>
      </c>
      <c r="BL32" s="455">
        <v>2601.13</v>
      </c>
      <c r="BM32" s="455">
        <v>2281.35</v>
      </c>
      <c r="BN32" s="294">
        <v>1141.07</v>
      </c>
      <c r="BO32" s="294">
        <v>6257.87</v>
      </c>
      <c r="BP32" s="175">
        <v>2244.2800000000002</v>
      </c>
      <c r="BQ32" s="175">
        <v>2273.91</v>
      </c>
      <c r="BR32" s="175">
        <v>1134.8409999999999</v>
      </c>
      <c r="BS32" s="175">
        <v>1010.88</v>
      </c>
      <c r="BT32" s="457">
        <f>+IFERROR(BS32/BG32-1,"-")</f>
        <v>-0.65705678402529455</v>
      </c>
      <c r="BV32" s="53"/>
    </row>
    <row r="33" spans="1:74">
      <c r="A33" s="82" t="s">
        <v>59</v>
      </c>
      <c r="AP33" s="133"/>
      <c r="AQ33" s="133"/>
      <c r="AR33" s="275"/>
      <c r="AS33" s="275"/>
      <c r="AT33" s="275"/>
      <c r="AU33" s="275"/>
      <c r="AV33" s="275"/>
      <c r="AW33" s="275"/>
      <c r="AX33" s="275"/>
      <c r="AY33" s="275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458"/>
      <c r="BO33" s="133"/>
      <c r="BP33" s="133"/>
      <c r="BQ33" s="133"/>
      <c r="BR33" s="133"/>
      <c r="BS33" s="133"/>
      <c r="BV33" s="53"/>
    </row>
    <row r="34" spans="1:74">
      <c r="A34" s="82" t="s">
        <v>60</v>
      </c>
      <c r="B34" s="202"/>
      <c r="BD34" s="202"/>
      <c r="BE34" s="202"/>
      <c r="BF34" s="202"/>
      <c r="BG34" s="202"/>
      <c r="BH34" s="202"/>
      <c r="BI34" s="202"/>
      <c r="BJ34" s="133"/>
      <c r="BK34" s="202"/>
      <c r="BL34" s="202"/>
      <c r="BM34" s="202"/>
      <c r="BN34" s="458"/>
      <c r="BO34" s="133"/>
      <c r="BP34" s="133"/>
      <c r="BQ34" s="133"/>
      <c r="BR34" s="133"/>
      <c r="BS34" s="133"/>
    </row>
    <row r="35" spans="1:74">
      <c r="A35" s="82" t="s">
        <v>61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BJ35" s="133"/>
      <c r="BN35" s="458"/>
      <c r="BO35" s="133"/>
      <c r="BP35" s="133"/>
      <c r="BQ35" s="133"/>
      <c r="BR35" s="133"/>
      <c r="BS35" s="133"/>
    </row>
    <row r="36" spans="1:74"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</row>
    <row r="37" spans="1:74">
      <c r="B37" s="202"/>
    </row>
  </sheetData>
  <mergeCells count="7">
    <mergeCell ref="BJ6:BT6"/>
    <mergeCell ref="A6:A7"/>
    <mergeCell ref="B6:M6"/>
    <mergeCell ref="N6:Y6"/>
    <mergeCell ref="Z6:AK6"/>
    <mergeCell ref="AL6:AW6"/>
    <mergeCell ref="AX6:BI6"/>
  </mergeCells>
  <conditionalFormatting sqref="A9:A31">
    <cfRule type="duplicateValues" dxfId="0" priority="1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BX57"/>
  <sheetViews>
    <sheetView showGridLines="0" zoomScale="90" zoomScaleNormal="90" workbookViewId="0">
      <pane xSplit="1" ySplit="7" topLeftCell="BQ8" activePane="bottomRight" state="frozen"/>
      <selection pane="topRight"/>
      <selection pane="bottomLeft"/>
      <selection pane="bottomRight" activeCell="BS30" sqref="BS30"/>
    </sheetView>
  </sheetViews>
  <sheetFormatPr baseColWidth="10" defaultColWidth="11.42578125" defaultRowHeight="15"/>
  <cols>
    <col min="1" max="1" width="15.42578125" style="53" customWidth="1"/>
    <col min="2" max="35" width="14.7109375" style="53" customWidth="1"/>
    <col min="36" max="36" width="12.7109375" style="53" customWidth="1"/>
    <col min="37" max="71" width="14.85546875" style="53" customWidth="1"/>
    <col min="72" max="72" width="13.140625" style="53" customWidth="1"/>
    <col min="73" max="73" width="16.140625" customWidth="1"/>
    <col min="74" max="74" width="15.85546875" customWidth="1"/>
  </cols>
  <sheetData>
    <row r="1" spans="1:76">
      <c r="A1" s="87" t="s">
        <v>30</v>
      </c>
    </row>
    <row r="2" spans="1:76">
      <c r="A2" s="87"/>
    </row>
    <row r="3" spans="1:76">
      <c r="A3" s="88" t="s">
        <v>137</v>
      </c>
    </row>
    <row r="4" spans="1:76" ht="15" customHeight="1">
      <c r="A4" s="167" t="s">
        <v>138</v>
      </c>
    </row>
    <row r="5" spans="1:76">
      <c r="A5" s="167" t="s">
        <v>64</v>
      </c>
      <c r="V5" s="202"/>
      <c r="W5" s="202"/>
      <c r="X5" s="202"/>
    </row>
    <row r="6" spans="1:76">
      <c r="A6" s="704" t="s">
        <v>105</v>
      </c>
      <c r="B6" s="697">
        <v>2019</v>
      </c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7">
        <v>2020</v>
      </c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9"/>
      <c r="Z6" s="705">
        <v>2021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5">
        <v>2022</v>
      </c>
      <c r="AM6" s="706"/>
      <c r="AN6" s="706"/>
      <c r="AO6" s="706"/>
      <c r="AP6" s="706"/>
      <c r="AQ6" s="706"/>
      <c r="AR6" s="706"/>
      <c r="AS6" s="706"/>
      <c r="AT6" s="706"/>
      <c r="AU6" s="706"/>
      <c r="AV6" s="706"/>
      <c r="AW6" s="706"/>
      <c r="AX6" s="707">
        <v>2023</v>
      </c>
      <c r="AY6" s="702"/>
      <c r="AZ6" s="702"/>
      <c r="BA6" s="702"/>
      <c r="BB6" s="702"/>
      <c r="BC6" s="702"/>
      <c r="BD6" s="702"/>
      <c r="BE6" s="702"/>
      <c r="BF6" s="702"/>
      <c r="BG6" s="702"/>
      <c r="BH6" s="702"/>
      <c r="BI6" s="708"/>
      <c r="BJ6" s="702">
        <v>2024</v>
      </c>
      <c r="BK6" s="702"/>
      <c r="BL6" s="702"/>
      <c r="BM6" s="702"/>
      <c r="BN6" s="702"/>
      <c r="BO6" s="702"/>
      <c r="BP6" s="702"/>
      <c r="BQ6" s="702"/>
      <c r="BR6" s="702"/>
      <c r="BS6" s="702"/>
      <c r="BT6" s="703"/>
      <c r="BV6" s="109"/>
    </row>
    <row r="7" spans="1:76" ht="25.5">
      <c r="A7" s="704"/>
      <c r="B7" s="397" t="s">
        <v>35</v>
      </c>
      <c r="C7" s="397" t="s">
        <v>36</v>
      </c>
      <c r="D7" s="210" t="s">
        <v>37</v>
      </c>
      <c r="E7" s="397" t="s">
        <v>38</v>
      </c>
      <c r="F7" s="211" t="s">
        <v>39</v>
      </c>
      <c r="G7" s="210" t="s">
        <v>40</v>
      </c>
      <c r="H7" s="210" t="s">
        <v>41</v>
      </c>
      <c r="I7" s="210" t="s">
        <v>42</v>
      </c>
      <c r="J7" s="210" t="s">
        <v>43</v>
      </c>
      <c r="K7" s="210" t="s">
        <v>44</v>
      </c>
      <c r="L7" s="210" t="s">
        <v>45</v>
      </c>
      <c r="M7" s="214" t="s">
        <v>46</v>
      </c>
      <c r="N7" s="397" t="s">
        <v>35</v>
      </c>
      <c r="O7" s="397" t="s">
        <v>36</v>
      </c>
      <c r="P7" s="210" t="s">
        <v>37</v>
      </c>
      <c r="Q7" s="397" t="s">
        <v>38</v>
      </c>
      <c r="R7" s="211" t="s">
        <v>39</v>
      </c>
      <c r="S7" s="210" t="s">
        <v>40</v>
      </c>
      <c r="T7" s="210" t="s">
        <v>41</v>
      </c>
      <c r="U7" s="210" t="s">
        <v>42</v>
      </c>
      <c r="V7" s="210" t="s">
        <v>43</v>
      </c>
      <c r="W7" s="210" t="s">
        <v>44</v>
      </c>
      <c r="X7" s="210" t="s">
        <v>45</v>
      </c>
      <c r="Y7" s="419" t="s">
        <v>46</v>
      </c>
      <c r="Z7" s="420" t="s">
        <v>35</v>
      </c>
      <c r="AA7" s="115" t="s">
        <v>36</v>
      </c>
      <c r="AB7" s="115" t="s">
        <v>37</v>
      </c>
      <c r="AC7" s="421" t="s">
        <v>38</v>
      </c>
      <c r="AD7" s="421" t="s">
        <v>39</v>
      </c>
      <c r="AE7" s="421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420" t="s">
        <v>35</v>
      </c>
      <c r="AM7" s="115" t="s">
        <v>36</v>
      </c>
      <c r="AN7" s="115" t="s">
        <v>37</v>
      </c>
      <c r="AO7" s="421" t="s">
        <v>38</v>
      </c>
      <c r="AP7" s="421" t="s">
        <v>39</v>
      </c>
      <c r="AQ7" s="421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tr">
        <f>+'Cdr 7'!BE7</f>
        <v>Ago</v>
      </c>
      <c r="BF7" s="45" t="str">
        <f>+'Cdr 7'!BF7</f>
        <v>Sept</v>
      </c>
      <c r="BG7" s="45" t="str">
        <f>+'Cdr 7'!BG7</f>
        <v>Oct</v>
      </c>
      <c r="BH7" s="45" t="str">
        <f>+'Cdr 7'!BH7</f>
        <v>Nov</v>
      </c>
      <c r="BI7" s="384" t="str">
        <f>+'Cdr 7'!BI7</f>
        <v>Dic</v>
      </c>
      <c r="BJ7" s="110" t="str">
        <f>+'Cdr 7'!BJ7</f>
        <v>Ene</v>
      </c>
      <c r="BK7" s="110" t="str">
        <f>+'Cdr 7'!BK7</f>
        <v>Feb</v>
      </c>
      <c r="BL7" s="110" t="s">
        <v>37</v>
      </c>
      <c r="BM7" s="110" t="s">
        <v>38</v>
      </c>
      <c r="BN7" s="110" t="str">
        <f>+'Cdr 7'!BN7</f>
        <v>May</v>
      </c>
      <c r="BO7" s="110" t="str">
        <f>+'Cdr 7'!BO7</f>
        <v>Jun</v>
      </c>
      <c r="BP7" s="110" t="str">
        <f>+'Cdr 7'!BP7</f>
        <v>Jul</v>
      </c>
      <c r="BQ7" s="110" t="str">
        <f>+'Cdr 7'!BQ7</f>
        <v>Ago</v>
      </c>
      <c r="BR7" s="110" t="str">
        <f>+'Cdr 7'!BR7</f>
        <v>Set</v>
      </c>
      <c r="BS7" s="623" t="str">
        <f>+'Cdr 7'!BS7</f>
        <v>Oct</v>
      </c>
      <c r="BT7" s="45" t="str">
        <f>'Cdr 1 '!BT7</f>
        <v>Var. % 
Oct 24/23</v>
      </c>
    </row>
    <row r="8" spans="1:76">
      <c r="A8" s="398" t="s">
        <v>48</v>
      </c>
      <c r="B8" s="399">
        <f t="shared" ref="B8:Y8" si="0">+B30+B37</f>
        <v>302446.10600000003</v>
      </c>
      <c r="C8" s="190">
        <f t="shared" si="0"/>
        <v>33283.67</v>
      </c>
      <c r="D8" s="190">
        <f t="shared" si="0"/>
        <v>432.32100000000003</v>
      </c>
      <c r="E8" s="190">
        <f t="shared" si="0"/>
        <v>111496.97199999999</v>
      </c>
      <c r="F8" s="190">
        <f t="shared" si="0"/>
        <v>1049268.4384000001</v>
      </c>
      <c r="G8" s="190">
        <f t="shared" si="0"/>
        <v>679153.25</v>
      </c>
      <c r="H8" s="190">
        <f t="shared" si="0"/>
        <v>200052.641</v>
      </c>
      <c r="I8" s="190">
        <f t="shared" si="0"/>
        <v>3507.5210000000002</v>
      </c>
      <c r="J8" s="190">
        <f t="shared" si="0"/>
        <v>69.975999999999999</v>
      </c>
      <c r="K8" s="190">
        <f t="shared" si="0"/>
        <v>2108.4520000000002</v>
      </c>
      <c r="L8" s="190">
        <f t="shared" si="0"/>
        <v>701971.20849999995</v>
      </c>
      <c r="M8" s="190">
        <f t="shared" si="0"/>
        <v>297646.66600000003</v>
      </c>
      <c r="N8" s="399">
        <f t="shared" si="0"/>
        <v>5220.5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552643.15</v>
      </c>
      <c r="S8" s="190">
        <f t="shared" si="0"/>
        <v>1330217.9709999999</v>
      </c>
      <c r="T8" s="190">
        <f t="shared" si="0"/>
        <v>488622.70899999997</v>
      </c>
      <c r="U8" s="190">
        <f t="shared" si="0"/>
        <v>262.56</v>
      </c>
      <c r="V8" s="190">
        <f t="shared" si="0"/>
        <v>0</v>
      </c>
      <c r="W8" s="190">
        <f t="shared" si="0"/>
        <v>0</v>
      </c>
      <c r="X8" s="190">
        <f t="shared" si="0"/>
        <v>711199.83</v>
      </c>
      <c r="Y8" s="190">
        <f t="shared" si="0"/>
        <v>1225507.0049999999</v>
      </c>
      <c r="Z8" s="399">
        <v>516961.29</v>
      </c>
      <c r="AA8" s="190">
        <v>35529.1</v>
      </c>
      <c r="AB8" s="190">
        <v>68083.63</v>
      </c>
      <c r="AC8" s="190">
        <v>304889.03000000003</v>
      </c>
      <c r="AD8" s="190">
        <v>1324190.6200000001</v>
      </c>
      <c r="AE8" s="190">
        <v>720025.98</v>
      </c>
      <c r="AF8" s="190">
        <v>197472.54</v>
      </c>
      <c r="AG8" s="190">
        <v>2530.9899999999998</v>
      </c>
      <c r="AH8" s="190">
        <v>120.01</v>
      </c>
      <c r="AI8" s="190">
        <v>1260.31</v>
      </c>
      <c r="AJ8" s="190">
        <v>917779.23</v>
      </c>
      <c r="AK8" s="190">
        <v>1082072.02</v>
      </c>
      <c r="AL8" s="399">
        <f t="shared" ref="AL8:BO8" si="1">+SUM(AL30,AL37)</f>
        <v>111278.9305</v>
      </c>
      <c r="AM8" s="190">
        <f t="shared" si="1"/>
        <v>41592.190499999997</v>
      </c>
      <c r="AN8" s="190">
        <f t="shared" si="1"/>
        <v>37067.502500000002</v>
      </c>
      <c r="AO8" s="190">
        <f t="shared" si="1"/>
        <v>26113.773799999999</v>
      </c>
      <c r="AP8" s="190">
        <f t="shared" si="1"/>
        <v>1071082.9615</v>
      </c>
      <c r="AQ8" s="190">
        <f t="shared" si="1"/>
        <v>927637.59149999998</v>
      </c>
      <c r="AR8" s="190">
        <f t="shared" si="1"/>
        <v>438031.83899999998</v>
      </c>
      <c r="AS8" s="190">
        <f t="shared" si="1"/>
        <v>35295.362999999998</v>
      </c>
      <c r="AT8" s="190">
        <f t="shared" si="1"/>
        <v>953.48850000000004</v>
      </c>
      <c r="AU8" s="190">
        <f t="shared" si="1"/>
        <v>1098.579</v>
      </c>
      <c r="AV8" s="190">
        <f t="shared" si="1"/>
        <v>311498.57549999998</v>
      </c>
      <c r="AW8" s="190">
        <f t="shared" si="1"/>
        <v>1039009.8752</v>
      </c>
      <c r="AX8" s="189">
        <f t="shared" si="1"/>
        <v>546831.42000000004</v>
      </c>
      <c r="AY8" s="190">
        <f t="shared" si="1"/>
        <v>43863.8</v>
      </c>
      <c r="AZ8" s="190">
        <f t="shared" si="1"/>
        <v>28.29</v>
      </c>
      <c r="BA8" s="190">
        <f t="shared" si="1"/>
        <v>6444.44</v>
      </c>
      <c r="BB8" s="190">
        <f t="shared" si="1"/>
        <v>7620.14</v>
      </c>
      <c r="BC8" s="190">
        <f t="shared" si="1"/>
        <v>41534.58</v>
      </c>
      <c r="BD8" s="190">
        <f t="shared" si="1"/>
        <v>43.01</v>
      </c>
      <c r="BE8" s="190">
        <f t="shared" si="1"/>
        <v>182785.33</v>
      </c>
      <c r="BF8" s="190">
        <f t="shared" si="1"/>
        <v>436.37</v>
      </c>
      <c r="BG8" s="190">
        <f t="shared" si="1"/>
        <v>233964.44</v>
      </c>
      <c r="BH8" s="190">
        <f t="shared" si="1"/>
        <v>766418.86</v>
      </c>
      <c r="BI8" s="204">
        <f t="shared" si="1"/>
        <v>163323.94</v>
      </c>
      <c r="BJ8" s="190">
        <f t="shared" si="1"/>
        <v>122975.83</v>
      </c>
      <c r="BK8" s="190">
        <f t="shared" si="1"/>
        <v>318.45999999999998</v>
      </c>
      <c r="BL8" s="190">
        <f t="shared" si="1"/>
        <v>799.56</v>
      </c>
      <c r="BM8" s="190">
        <f t="shared" si="1"/>
        <v>778490.66</v>
      </c>
      <c r="BN8" s="190">
        <f t="shared" si="1"/>
        <v>1454863.08</v>
      </c>
      <c r="BO8" s="190">
        <f t="shared" si="1"/>
        <v>241564.91</v>
      </c>
      <c r="BP8" s="190">
        <f t="shared" ref="BP8:BS8" si="2">+SUM(BP30,BP37)</f>
        <v>39202.53</v>
      </c>
      <c r="BQ8" s="190">
        <f t="shared" si="2"/>
        <v>297.18</v>
      </c>
      <c r="BR8" s="190">
        <f t="shared" si="2"/>
        <v>642.13</v>
      </c>
      <c r="BS8" s="190">
        <f t="shared" si="2"/>
        <v>2753.8199999999997</v>
      </c>
      <c r="BT8" s="207">
        <f>+IFERROR(BS8/BG8-1,"-")</f>
        <v>-0.98822974978590761</v>
      </c>
      <c r="BU8" s="428"/>
      <c r="BW8" s="27"/>
    </row>
    <row r="9" spans="1:76">
      <c r="A9" s="400" t="s">
        <v>139</v>
      </c>
      <c r="B9" s="401">
        <f t="shared" ref="B9:Y9" si="3">+SUM(B10:B20)</f>
        <v>132080.36600000001</v>
      </c>
      <c r="C9" s="148">
        <f t="shared" si="3"/>
        <v>378.96</v>
      </c>
      <c r="D9" s="148">
        <f t="shared" si="3"/>
        <v>432.32100000000003</v>
      </c>
      <c r="E9" s="148">
        <f t="shared" si="3"/>
        <v>48818.421000000002</v>
      </c>
      <c r="F9" s="148">
        <f t="shared" si="3"/>
        <v>558256.28240000003</v>
      </c>
      <c r="G9" s="148">
        <f t="shared" si="3"/>
        <v>412221.93900000001</v>
      </c>
      <c r="H9" s="148">
        <f t="shared" si="3"/>
        <v>199458.141</v>
      </c>
      <c r="I9" s="148">
        <f t="shared" si="3"/>
        <v>619.20899999999995</v>
      </c>
      <c r="J9" s="148">
        <f t="shared" si="3"/>
        <v>69.975999999999999</v>
      </c>
      <c r="K9" s="148">
        <f t="shared" si="3"/>
        <v>6.1230000000000002</v>
      </c>
      <c r="L9" s="148">
        <f t="shared" si="3"/>
        <v>575087.30649999995</v>
      </c>
      <c r="M9" s="148">
        <f t="shared" si="3"/>
        <v>159996.70699999999</v>
      </c>
      <c r="N9" s="401">
        <f t="shared" si="3"/>
        <v>5220.5</v>
      </c>
      <c r="O9" s="148">
        <f t="shared" si="3"/>
        <v>0</v>
      </c>
      <c r="P9" s="148">
        <f t="shared" si="3"/>
        <v>0</v>
      </c>
      <c r="Q9" s="148">
        <f t="shared" si="3"/>
        <v>0</v>
      </c>
      <c r="R9" s="148">
        <f t="shared" si="3"/>
        <v>381318.39</v>
      </c>
      <c r="S9" s="148">
        <f t="shared" si="3"/>
        <v>817492.2</v>
      </c>
      <c r="T9" s="148">
        <f t="shared" si="3"/>
        <v>364000.84499999997</v>
      </c>
      <c r="U9" s="148">
        <f t="shared" si="3"/>
        <v>262.56</v>
      </c>
      <c r="V9" s="148">
        <f t="shared" si="3"/>
        <v>0</v>
      </c>
      <c r="W9" s="148">
        <f t="shared" si="3"/>
        <v>0</v>
      </c>
      <c r="X9" s="148">
        <f t="shared" si="3"/>
        <v>425582.91499999998</v>
      </c>
      <c r="Y9" s="422">
        <f t="shared" si="3"/>
        <v>974045.10499999998</v>
      </c>
      <c r="Z9" s="401">
        <f t="shared" ref="Z9:BO9" si="4">SUM(Z10:Z20)</f>
        <v>388003.92</v>
      </c>
      <c r="AA9" s="148">
        <f t="shared" si="4"/>
        <v>1209.02</v>
      </c>
      <c r="AB9" s="148">
        <f t="shared" si="4"/>
        <v>66.97</v>
      </c>
      <c r="AC9" s="148">
        <f t="shared" si="4"/>
        <v>172256.02</v>
      </c>
      <c r="AD9" s="148">
        <f t="shared" si="4"/>
        <v>820081.25</v>
      </c>
      <c r="AE9" s="148">
        <f t="shared" si="4"/>
        <v>526609.22</v>
      </c>
      <c r="AF9" s="148">
        <f t="shared" si="4"/>
        <v>166927.57</v>
      </c>
      <c r="AG9" s="148">
        <f t="shared" si="4"/>
        <v>373.32</v>
      </c>
      <c r="AH9" s="148">
        <f t="shared" si="4"/>
        <v>78.28</v>
      </c>
      <c r="AI9" s="148">
        <f t="shared" si="4"/>
        <v>854.55</v>
      </c>
      <c r="AJ9" s="148">
        <f t="shared" si="4"/>
        <v>521771.71</v>
      </c>
      <c r="AK9" s="148">
        <f t="shared" si="4"/>
        <v>479110.13</v>
      </c>
      <c r="AL9" s="401">
        <f t="shared" si="4"/>
        <v>51819.820500000002</v>
      </c>
      <c r="AM9" s="148">
        <f t="shared" si="4"/>
        <v>175.4605</v>
      </c>
      <c r="AN9" s="148">
        <f t="shared" si="4"/>
        <v>473.85149999999999</v>
      </c>
      <c r="AO9" s="148">
        <f t="shared" si="4"/>
        <v>154.7388</v>
      </c>
      <c r="AP9" s="148">
        <f t="shared" si="4"/>
        <v>354842.55949999997</v>
      </c>
      <c r="AQ9" s="148">
        <f t="shared" si="4"/>
        <v>632459.26650000003</v>
      </c>
      <c r="AR9" s="148">
        <f t="shared" si="4"/>
        <v>191375.43400000001</v>
      </c>
      <c r="AS9" s="148">
        <f t="shared" si="4"/>
        <v>960.13300000000004</v>
      </c>
      <c r="AT9" s="148">
        <f t="shared" si="4"/>
        <v>722.98850000000004</v>
      </c>
      <c r="AU9" s="148">
        <f t="shared" si="4"/>
        <v>1098.579</v>
      </c>
      <c r="AV9" s="148">
        <f t="shared" si="4"/>
        <v>197075.26949999999</v>
      </c>
      <c r="AW9" s="148">
        <f t="shared" si="4"/>
        <v>706833.19519999996</v>
      </c>
      <c r="AX9" s="152">
        <f t="shared" si="4"/>
        <v>334541.71000000002</v>
      </c>
      <c r="AY9" s="148">
        <f t="shared" si="4"/>
        <v>29258.29</v>
      </c>
      <c r="AZ9" s="148">
        <f t="shared" si="4"/>
        <v>28.29</v>
      </c>
      <c r="BA9" s="148">
        <f t="shared" si="4"/>
        <v>0</v>
      </c>
      <c r="BB9" s="148">
        <f t="shared" si="4"/>
        <v>0</v>
      </c>
      <c r="BC9" s="148">
        <f t="shared" si="4"/>
        <v>36758.9</v>
      </c>
      <c r="BD9" s="148">
        <f t="shared" si="4"/>
        <v>38.96</v>
      </c>
      <c r="BE9" s="148">
        <f t="shared" si="4"/>
        <v>175284.58</v>
      </c>
      <c r="BF9" s="148">
        <f t="shared" si="4"/>
        <v>432.87</v>
      </c>
      <c r="BG9" s="148">
        <f t="shared" si="4"/>
        <v>77992.67</v>
      </c>
      <c r="BH9" s="148">
        <f t="shared" si="4"/>
        <v>279007.03999999998</v>
      </c>
      <c r="BI9" s="426">
        <f t="shared" si="4"/>
        <v>42306.93</v>
      </c>
      <c r="BJ9" s="148">
        <f t="shared" si="4"/>
        <v>34295.72</v>
      </c>
      <c r="BK9" s="148">
        <f t="shared" si="4"/>
        <v>318.45999999999998</v>
      </c>
      <c r="BL9" s="148">
        <f t="shared" si="4"/>
        <v>722.06</v>
      </c>
      <c r="BM9" s="148">
        <f t="shared" si="4"/>
        <v>481254.83</v>
      </c>
      <c r="BN9" s="148">
        <f t="shared" si="4"/>
        <v>972115.75</v>
      </c>
      <c r="BO9" s="148">
        <f t="shared" si="4"/>
        <v>176556.18</v>
      </c>
      <c r="BP9" s="148">
        <f t="shared" ref="BP9:BR9" si="5">SUM(BP10:BP20)</f>
        <v>591.83000000000004</v>
      </c>
      <c r="BQ9" s="148">
        <f t="shared" si="5"/>
        <v>208.86</v>
      </c>
      <c r="BR9" s="148">
        <f t="shared" si="5"/>
        <v>642.13</v>
      </c>
      <c r="BS9" s="148">
        <f t="shared" ref="BS9" si="6">SUM(BS10:BS20)</f>
        <v>2709.4399999999996</v>
      </c>
      <c r="BT9" s="165">
        <f>+IFERROR(BS9/BG9-1,"-")</f>
        <v>-0.96526032510491055</v>
      </c>
      <c r="BU9" s="428"/>
      <c r="BW9" s="27"/>
    </row>
    <row r="10" spans="1:76">
      <c r="A10" s="402" t="s">
        <v>140</v>
      </c>
      <c r="B10" s="133">
        <v>0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6.1230000000000002</v>
      </c>
      <c r="L10" s="133">
        <v>103.97150000000001</v>
      </c>
      <c r="M10" s="133">
        <v>0</v>
      </c>
      <c r="N10" s="415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423">
        <v>0</v>
      </c>
      <c r="Z10" s="424">
        <v>0</v>
      </c>
      <c r="AA10" s="171">
        <v>47.49</v>
      </c>
      <c r="AB10" s="171">
        <v>3</v>
      </c>
      <c r="AC10" s="171">
        <v>0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K10" s="171">
        <v>0</v>
      </c>
      <c r="AL10" s="424">
        <v>0</v>
      </c>
      <c r="AM10" s="171">
        <v>0</v>
      </c>
      <c r="AN10" s="171">
        <v>0</v>
      </c>
      <c r="AO10" s="171">
        <v>16.045000000000002</v>
      </c>
      <c r="AP10" s="171">
        <v>0</v>
      </c>
      <c r="AQ10" s="171">
        <v>0</v>
      </c>
      <c r="AR10" s="171">
        <v>0</v>
      </c>
      <c r="AS10" s="171">
        <v>3.1</v>
      </c>
      <c r="AT10" s="171">
        <v>0</v>
      </c>
      <c r="AU10" s="171">
        <v>0</v>
      </c>
      <c r="AV10" s="171">
        <v>0</v>
      </c>
      <c r="AW10" s="171">
        <v>0</v>
      </c>
      <c r="AX10" s="170">
        <v>0</v>
      </c>
      <c r="AY10" s="171">
        <v>0</v>
      </c>
      <c r="AZ10" s="171">
        <v>0</v>
      </c>
      <c r="BA10" s="171">
        <v>0</v>
      </c>
      <c r="BB10" s="171">
        <v>0</v>
      </c>
      <c r="BC10" s="171">
        <v>0</v>
      </c>
      <c r="BD10" s="171">
        <v>0</v>
      </c>
      <c r="BE10" s="171">
        <v>0</v>
      </c>
      <c r="BF10" s="171">
        <v>0</v>
      </c>
      <c r="BG10" s="171">
        <v>12.25</v>
      </c>
      <c r="BH10" s="171">
        <v>0</v>
      </c>
      <c r="BI10" s="178">
        <v>0</v>
      </c>
      <c r="BJ10" s="171">
        <v>0</v>
      </c>
      <c r="BK10" s="171">
        <v>0</v>
      </c>
      <c r="BL10" s="171">
        <v>0</v>
      </c>
      <c r="BM10" s="171">
        <v>0</v>
      </c>
      <c r="BN10" s="171">
        <v>0</v>
      </c>
      <c r="BO10" s="171">
        <v>7.99</v>
      </c>
      <c r="BP10" s="171">
        <v>23.27</v>
      </c>
      <c r="BQ10" s="171">
        <v>0</v>
      </c>
      <c r="BR10" s="171">
        <v>0</v>
      </c>
      <c r="BS10" s="636">
        <v>0</v>
      </c>
      <c r="BT10" s="429">
        <f>+IFERROR(BS10/BG10-1,"-")</f>
        <v>-1</v>
      </c>
      <c r="BU10" s="428"/>
      <c r="BW10" s="27"/>
    </row>
    <row r="11" spans="1:76">
      <c r="A11" s="402" t="s">
        <v>141</v>
      </c>
      <c r="B11" s="133">
        <v>0</v>
      </c>
      <c r="C11" s="133">
        <v>0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415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423">
        <v>0</v>
      </c>
      <c r="Z11" s="424">
        <v>0</v>
      </c>
      <c r="AA11" s="171">
        <v>227.29</v>
      </c>
      <c r="AB11" s="171">
        <v>63.97</v>
      </c>
      <c r="AC11" s="171">
        <v>207.33</v>
      </c>
      <c r="AD11" s="171">
        <v>100.9</v>
      </c>
      <c r="AE11" s="171">
        <v>17.8</v>
      </c>
      <c r="AF11" s="171">
        <v>26.71</v>
      </c>
      <c r="AG11" s="171">
        <v>33.79</v>
      </c>
      <c r="AH11" s="171">
        <v>12.8</v>
      </c>
      <c r="AI11" s="171">
        <v>0</v>
      </c>
      <c r="AJ11" s="171">
        <v>30.44</v>
      </c>
      <c r="AK11" s="171">
        <v>25.26</v>
      </c>
      <c r="AL11" s="424">
        <v>248.446</v>
      </c>
      <c r="AM11" s="171">
        <v>102.1015</v>
      </c>
      <c r="AN11" s="171">
        <v>321.89850000000001</v>
      </c>
      <c r="AO11" s="171">
        <v>118.267</v>
      </c>
      <c r="AP11" s="171">
        <v>17806.055</v>
      </c>
      <c r="AQ11" s="171">
        <v>38400.985000000001</v>
      </c>
      <c r="AR11" s="171">
        <v>2622.9270000000001</v>
      </c>
      <c r="AS11" s="171">
        <v>169.47200000000001</v>
      </c>
      <c r="AT11" s="171">
        <v>68.930499999999995</v>
      </c>
      <c r="AU11" s="171">
        <v>107.613</v>
      </c>
      <c r="AV11" s="171">
        <v>1718.1105</v>
      </c>
      <c r="AW11" s="171">
        <v>60757.172500000001</v>
      </c>
      <c r="AX11" s="170">
        <v>116.01</v>
      </c>
      <c r="AY11" s="171">
        <v>138.4</v>
      </c>
      <c r="AZ11" s="171">
        <v>28.29</v>
      </c>
      <c r="BA11" s="171">
        <v>0</v>
      </c>
      <c r="BB11" s="171">
        <v>0</v>
      </c>
      <c r="BC11" s="171">
        <v>0</v>
      </c>
      <c r="BD11" s="171">
        <v>0</v>
      </c>
      <c r="BE11" s="171">
        <v>45.84</v>
      </c>
      <c r="BF11" s="171">
        <v>43.05</v>
      </c>
      <c r="BG11" s="171">
        <v>4.83</v>
      </c>
      <c r="BH11" s="171">
        <v>0.14000000000000001</v>
      </c>
      <c r="BI11" s="178">
        <v>150.69</v>
      </c>
      <c r="BJ11" s="171">
        <v>195.58</v>
      </c>
      <c r="BK11" s="171">
        <v>85.82</v>
      </c>
      <c r="BL11" s="171">
        <v>31.33</v>
      </c>
      <c r="BM11" s="171">
        <v>4.08</v>
      </c>
      <c r="BN11" s="171">
        <v>0</v>
      </c>
      <c r="BO11" s="171">
        <v>0</v>
      </c>
      <c r="BP11" s="171">
        <v>0</v>
      </c>
      <c r="BQ11" s="171">
        <v>0</v>
      </c>
      <c r="BR11" s="171">
        <v>0</v>
      </c>
      <c r="BS11" s="636">
        <v>0</v>
      </c>
      <c r="BT11" s="429">
        <f t="shared" ref="BT11:BT20" si="7">+IFERROR(BS11/BG11-1,"-")</f>
        <v>-1</v>
      </c>
      <c r="BU11" s="428"/>
      <c r="BW11" s="27"/>
    </row>
    <row r="12" spans="1:76">
      <c r="A12" s="402" t="s">
        <v>107</v>
      </c>
      <c r="B12" s="133">
        <v>0</v>
      </c>
      <c r="C12" s="133">
        <v>0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37.438000000000002</v>
      </c>
      <c r="N12" s="415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423">
        <v>0</v>
      </c>
      <c r="Z12" s="424">
        <v>0</v>
      </c>
      <c r="AA12" s="171">
        <v>0</v>
      </c>
      <c r="AB12" s="171">
        <v>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0</v>
      </c>
      <c r="AI12" s="171">
        <v>0</v>
      </c>
      <c r="AJ12" s="171">
        <v>0</v>
      </c>
      <c r="AK12" s="171">
        <v>0</v>
      </c>
      <c r="AL12" s="424">
        <v>0</v>
      </c>
      <c r="AM12" s="171">
        <v>0</v>
      </c>
      <c r="AN12" s="171">
        <v>0</v>
      </c>
      <c r="AO12" s="171">
        <v>0</v>
      </c>
      <c r="AP12" s="171">
        <v>0</v>
      </c>
      <c r="AQ12" s="171">
        <v>0</v>
      </c>
      <c r="AR12" s="171">
        <v>0</v>
      </c>
      <c r="AS12" s="171">
        <v>0</v>
      </c>
      <c r="AT12" s="171">
        <v>0</v>
      </c>
      <c r="AU12" s="171">
        <v>0</v>
      </c>
      <c r="AV12" s="171">
        <v>0</v>
      </c>
      <c r="AW12" s="171">
        <v>0</v>
      </c>
      <c r="AX12" s="170">
        <v>0</v>
      </c>
      <c r="AY12" s="171">
        <v>0</v>
      </c>
      <c r="AZ12" s="171">
        <v>0</v>
      </c>
      <c r="BA12" s="171">
        <v>0</v>
      </c>
      <c r="BB12" s="171">
        <v>0</v>
      </c>
      <c r="BC12" s="171">
        <v>0</v>
      </c>
      <c r="BD12" s="171">
        <v>0</v>
      </c>
      <c r="BE12" s="171">
        <v>0</v>
      </c>
      <c r="BF12" s="171">
        <v>0</v>
      </c>
      <c r="BG12" s="171">
        <v>0</v>
      </c>
      <c r="BH12" s="171">
        <v>0</v>
      </c>
      <c r="BI12" s="178">
        <v>0</v>
      </c>
      <c r="BJ12" s="171">
        <v>0</v>
      </c>
      <c r="BK12" s="171">
        <v>0</v>
      </c>
      <c r="BL12" s="171">
        <v>0</v>
      </c>
      <c r="BM12" s="171">
        <v>0</v>
      </c>
      <c r="BN12" s="171">
        <v>0</v>
      </c>
      <c r="BO12" s="171">
        <v>0</v>
      </c>
      <c r="BP12" s="171">
        <v>0</v>
      </c>
      <c r="BQ12" s="171">
        <v>0</v>
      </c>
      <c r="BR12" s="171">
        <v>0</v>
      </c>
      <c r="BS12" s="636">
        <v>0</v>
      </c>
      <c r="BT12" s="429" t="str">
        <f t="shared" si="7"/>
        <v>-</v>
      </c>
      <c r="BU12" s="428"/>
      <c r="BW12" s="27"/>
    </row>
    <row r="13" spans="1:76">
      <c r="A13" s="402" t="s">
        <v>142</v>
      </c>
      <c r="B13" s="133">
        <v>0</v>
      </c>
      <c r="C13" s="133">
        <v>0</v>
      </c>
      <c r="D13" s="133">
        <v>0</v>
      </c>
      <c r="E13" s="133">
        <v>1611.2</v>
      </c>
      <c r="F13" s="133">
        <v>26101.02</v>
      </c>
      <c r="G13" s="133">
        <v>62069.425000000003</v>
      </c>
      <c r="H13" s="133">
        <v>40027.730000000003</v>
      </c>
      <c r="I13" s="133">
        <v>0</v>
      </c>
      <c r="J13" s="133">
        <v>0</v>
      </c>
      <c r="K13" s="133">
        <v>0</v>
      </c>
      <c r="L13" s="133">
        <v>3072.9250000000002</v>
      </c>
      <c r="M13" s="133">
        <v>7357.7749999999996</v>
      </c>
      <c r="N13" s="415">
        <v>475.53</v>
      </c>
      <c r="O13" s="133">
        <v>0</v>
      </c>
      <c r="P13" s="133">
        <v>0</v>
      </c>
      <c r="Q13" s="133">
        <v>0</v>
      </c>
      <c r="R13" s="133">
        <v>0</v>
      </c>
      <c r="S13" s="133">
        <v>58086.084999999999</v>
      </c>
      <c r="T13" s="133">
        <v>40737.89</v>
      </c>
      <c r="U13" s="133">
        <v>0</v>
      </c>
      <c r="V13" s="133">
        <v>0</v>
      </c>
      <c r="W13" s="133">
        <v>0</v>
      </c>
      <c r="X13" s="133">
        <v>34438.61</v>
      </c>
      <c r="Y13" s="423">
        <v>47958.94</v>
      </c>
      <c r="Z13" s="424">
        <v>12778.42</v>
      </c>
      <c r="AA13" s="171">
        <v>0</v>
      </c>
      <c r="AB13" s="171">
        <v>0</v>
      </c>
      <c r="AC13" s="171">
        <v>4999.0200000000004</v>
      </c>
      <c r="AD13" s="171">
        <v>47438.85</v>
      </c>
      <c r="AE13" s="171">
        <v>45474.86</v>
      </c>
      <c r="AF13" s="171">
        <v>17964.2</v>
      </c>
      <c r="AG13" s="171">
        <v>0</v>
      </c>
      <c r="AH13" s="171">
        <v>0</v>
      </c>
      <c r="AI13" s="171">
        <v>0</v>
      </c>
      <c r="AJ13" s="171">
        <v>5726.12</v>
      </c>
      <c r="AK13" s="171">
        <v>3482.41</v>
      </c>
      <c r="AL13" s="424">
        <v>0</v>
      </c>
      <c r="AM13" s="171">
        <v>0</v>
      </c>
      <c r="AN13" s="171">
        <v>0</v>
      </c>
      <c r="AO13" s="171">
        <v>0</v>
      </c>
      <c r="AP13" s="171">
        <v>0</v>
      </c>
      <c r="AQ13" s="171">
        <v>0</v>
      </c>
      <c r="AR13" s="171">
        <v>0</v>
      </c>
      <c r="AS13" s="171">
        <v>0</v>
      </c>
      <c r="AT13" s="171">
        <v>0</v>
      </c>
      <c r="AU13" s="171">
        <v>0</v>
      </c>
      <c r="AV13" s="171">
        <v>0</v>
      </c>
      <c r="AW13" s="171">
        <v>0</v>
      </c>
      <c r="AX13" s="170">
        <v>29295.9</v>
      </c>
      <c r="AY13" s="171">
        <v>0</v>
      </c>
      <c r="AZ13" s="171">
        <v>0</v>
      </c>
      <c r="BA13" s="171">
        <v>0</v>
      </c>
      <c r="BB13" s="171">
        <v>0</v>
      </c>
      <c r="BC13" s="171">
        <v>9127.5400000000009</v>
      </c>
      <c r="BD13" s="171">
        <v>0</v>
      </c>
      <c r="BE13" s="171">
        <v>9252.18</v>
      </c>
      <c r="BF13" s="171">
        <v>0</v>
      </c>
      <c r="BG13" s="171">
        <v>1134.27</v>
      </c>
      <c r="BH13" s="171">
        <v>1491.33</v>
      </c>
      <c r="BI13" s="178">
        <v>0</v>
      </c>
      <c r="BJ13" s="171">
        <v>0</v>
      </c>
      <c r="BK13" s="171">
        <v>0</v>
      </c>
      <c r="BL13" s="171">
        <v>0</v>
      </c>
      <c r="BM13" s="171">
        <v>31871.78</v>
      </c>
      <c r="BN13" s="171">
        <v>64479</v>
      </c>
      <c r="BO13" s="171">
        <v>0</v>
      </c>
      <c r="BP13" s="171">
        <v>0</v>
      </c>
      <c r="BQ13" s="171">
        <v>0</v>
      </c>
      <c r="BR13" s="171">
        <v>0</v>
      </c>
      <c r="BS13" s="636">
        <v>0</v>
      </c>
      <c r="BT13" s="429">
        <f t="shared" si="7"/>
        <v>-1</v>
      </c>
      <c r="BU13" s="428"/>
      <c r="BW13" s="27"/>
    </row>
    <row r="14" spans="1:76">
      <c r="A14" s="302" t="s">
        <v>143</v>
      </c>
      <c r="B14" s="133">
        <v>27968.83</v>
      </c>
      <c r="C14" s="133">
        <v>0</v>
      </c>
      <c r="D14" s="133">
        <v>0</v>
      </c>
      <c r="E14" s="133">
        <v>9072.6929999999993</v>
      </c>
      <c r="F14" s="133">
        <v>225880.11499999999</v>
      </c>
      <c r="G14" s="133">
        <v>229691.83499999999</v>
      </c>
      <c r="H14" s="133">
        <v>105256.655</v>
      </c>
      <c r="I14" s="133">
        <v>0</v>
      </c>
      <c r="J14" s="133">
        <v>0</v>
      </c>
      <c r="K14" s="133">
        <v>0</v>
      </c>
      <c r="L14" s="133">
        <v>198141.17499999999</v>
      </c>
      <c r="M14" s="133">
        <v>74294.11</v>
      </c>
      <c r="N14" s="415">
        <v>4744.97</v>
      </c>
      <c r="O14" s="133">
        <v>0</v>
      </c>
      <c r="P14" s="133">
        <v>0</v>
      </c>
      <c r="Q14" s="133">
        <v>0</v>
      </c>
      <c r="R14" s="133">
        <v>141131.58499999999</v>
      </c>
      <c r="S14" s="133">
        <v>333088.53999999998</v>
      </c>
      <c r="T14" s="133">
        <v>207617.22500000001</v>
      </c>
      <c r="U14" s="133">
        <v>262.56</v>
      </c>
      <c r="V14" s="133">
        <v>0</v>
      </c>
      <c r="W14" s="133">
        <v>0</v>
      </c>
      <c r="X14" s="133">
        <v>225759.39</v>
      </c>
      <c r="Y14" s="423">
        <v>391167.06</v>
      </c>
      <c r="Z14" s="424">
        <v>173839.2</v>
      </c>
      <c r="AA14" s="171">
        <v>0</v>
      </c>
      <c r="AB14" s="171">
        <v>0</v>
      </c>
      <c r="AC14" s="171">
        <v>59573.02</v>
      </c>
      <c r="AD14" s="171">
        <v>295317.11</v>
      </c>
      <c r="AE14" s="171">
        <v>282296.98</v>
      </c>
      <c r="AF14" s="171">
        <v>39483.910000000003</v>
      </c>
      <c r="AG14" s="171">
        <v>0</v>
      </c>
      <c r="AH14" s="171">
        <v>0</v>
      </c>
      <c r="AI14" s="171">
        <v>0</v>
      </c>
      <c r="AJ14" s="171">
        <v>195913.97</v>
      </c>
      <c r="AK14" s="171">
        <v>167529.63</v>
      </c>
      <c r="AL14" s="424">
        <v>3911.415</v>
      </c>
      <c r="AM14" s="171">
        <v>0</v>
      </c>
      <c r="AN14" s="171">
        <v>0</v>
      </c>
      <c r="AO14" s="171">
        <v>0</v>
      </c>
      <c r="AP14" s="171">
        <v>57366.07</v>
      </c>
      <c r="AQ14" s="171">
        <v>163119.19</v>
      </c>
      <c r="AR14" s="171">
        <v>10875.09</v>
      </c>
      <c r="AS14" s="171">
        <v>0</v>
      </c>
      <c r="AT14" s="171">
        <v>0</v>
      </c>
      <c r="AU14" s="171">
        <v>0</v>
      </c>
      <c r="AV14" s="171">
        <v>62769.82</v>
      </c>
      <c r="AW14" s="171">
        <v>268796.49</v>
      </c>
      <c r="AX14" s="170">
        <v>232645.73</v>
      </c>
      <c r="AY14" s="171">
        <v>24539.22</v>
      </c>
      <c r="AZ14" s="171">
        <v>0</v>
      </c>
      <c r="BA14" s="171">
        <v>0</v>
      </c>
      <c r="BB14" s="171">
        <v>0</v>
      </c>
      <c r="BC14" s="171">
        <v>17312.650000000001</v>
      </c>
      <c r="BD14" s="171">
        <v>0</v>
      </c>
      <c r="BE14" s="171">
        <v>75441.509999999995</v>
      </c>
      <c r="BF14" s="171">
        <v>0</v>
      </c>
      <c r="BG14" s="171">
        <v>25772.52</v>
      </c>
      <c r="BH14" s="171">
        <v>94540.94</v>
      </c>
      <c r="BI14" s="178">
        <v>16481.900000000001</v>
      </c>
      <c r="BJ14" s="171">
        <v>0</v>
      </c>
      <c r="BK14" s="171">
        <v>0</v>
      </c>
      <c r="BL14" s="171">
        <v>0</v>
      </c>
      <c r="BM14" s="171">
        <v>183705.99</v>
      </c>
      <c r="BN14" s="171">
        <v>417064.17</v>
      </c>
      <c r="BO14" s="171">
        <v>47110.37</v>
      </c>
      <c r="BP14" s="171">
        <v>0</v>
      </c>
      <c r="BQ14" s="171">
        <v>0</v>
      </c>
      <c r="BR14" s="171">
        <v>0</v>
      </c>
      <c r="BS14" s="636">
        <v>0</v>
      </c>
      <c r="BT14" s="429">
        <f t="shared" si="7"/>
        <v>-1</v>
      </c>
      <c r="BU14" s="428"/>
      <c r="BW14" s="27"/>
      <c r="BX14" s="434"/>
    </row>
    <row r="15" spans="1:76">
      <c r="A15" s="402" t="s">
        <v>109</v>
      </c>
      <c r="B15" s="133">
        <v>21982.834999999999</v>
      </c>
      <c r="C15" s="133">
        <v>0</v>
      </c>
      <c r="D15" s="133">
        <v>0</v>
      </c>
      <c r="E15" s="133">
        <v>10655.54</v>
      </c>
      <c r="F15" s="133">
        <v>106822.41499999999</v>
      </c>
      <c r="G15" s="133">
        <v>45471.92</v>
      </c>
      <c r="H15" s="133">
        <v>13964.785</v>
      </c>
      <c r="I15" s="133">
        <v>0</v>
      </c>
      <c r="J15" s="133">
        <v>0</v>
      </c>
      <c r="K15" s="133">
        <v>0</v>
      </c>
      <c r="L15" s="133">
        <v>110735.11500000001</v>
      </c>
      <c r="M15" s="133">
        <v>27662.275000000001</v>
      </c>
      <c r="N15" s="415">
        <v>0</v>
      </c>
      <c r="O15" s="133">
        <v>0</v>
      </c>
      <c r="P15" s="133">
        <v>0</v>
      </c>
      <c r="Q15" s="133">
        <v>0</v>
      </c>
      <c r="R15" s="133">
        <v>83098.58</v>
      </c>
      <c r="S15" s="133">
        <v>150289.70499999999</v>
      </c>
      <c r="T15" s="133">
        <v>47744.28</v>
      </c>
      <c r="U15" s="133">
        <v>0</v>
      </c>
      <c r="V15" s="133">
        <v>0</v>
      </c>
      <c r="W15" s="133">
        <v>0</v>
      </c>
      <c r="X15" s="133">
        <v>57217.184999999998</v>
      </c>
      <c r="Y15" s="423">
        <v>177923.46</v>
      </c>
      <c r="Z15" s="424">
        <v>50978.96</v>
      </c>
      <c r="AA15" s="171">
        <v>0</v>
      </c>
      <c r="AB15" s="171">
        <v>0</v>
      </c>
      <c r="AC15" s="171">
        <v>36539.589999999997</v>
      </c>
      <c r="AD15" s="171">
        <v>149233.07</v>
      </c>
      <c r="AE15" s="171">
        <v>60760.92</v>
      </c>
      <c r="AF15" s="171">
        <v>36605.69</v>
      </c>
      <c r="AG15" s="171">
        <v>0</v>
      </c>
      <c r="AH15" s="171">
        <v>0</v>
      </c>
      <c r="AI15" s="171">
        <v>0</v>
      </c>
      <c r="AJ15" s="171">
        <v>94326.52</v>
      </c>
      <c r="AK15" s="171">
        <v>98593.53</v>
      </c>
      <c r="AL15" s="424">
        <v>13539.77</v>
      </c>
      <c r="AM15" s="171">
        <v>0</v>
      </c>
      <c r="AN15" s="171">
        <v>0</v>
      </c>
      <c r="AO15" s="171">
        <v>0</v>
      </c>
      <c r="AP15" s="171">
        <v>75258.884999999995</v>
      </c>
      <c r="AQ15" s="171">
        <v>131546.32</v>
      </c>
      <c r="AR15" s="171">
        <v>53063.305</v>
      </c>
      <c r="AS15" s="171">
        <v>0</v>
      </c>
      <c r="AT15" s="171">
        <v>0</v>
      </c>
      <c r="AU15" s="171">
        <v>0</v>
      </c>
      <c r="AV15" s="171">
        <v>42372.14</v>
      </c>
      <c r="AW15" s="171">
        <v>119152.02</v>
      </c>
      <c r="AX15" s="170">
        <v>20582.62</v>
      </c>
      <c r="AY15" s="171">
        <v>1797.41</v>
      </c>
      <c r="AZ15" s="171">
        <v>0</v>
      </c>
      <c r="BA15" s="171">
        <v>0</v>
      </c>
      <c r="BB15" s="171">
        <v>0</v>
      </c>
      <c r="BC15" s="171">
        <v>5774.04</v>
      </c>
      <c r="BD15" s="171">
        <v>0</v>
      </c>
      <c r="BE15" s="171">
        <v>26292.91</v>
      </c>
      <c r="BF15" s="171">
        <v>0</v>
      </c>
      <c r="BG15" s="171">
        <v>13138.16</v>
      </c>
      <c r="BH15" s="171">
        <v>47568.58</v>
      </c>
      <c r="BI15" s="178">
        <v>3727.89</v>
      </c>
      <c r="BJ15" s="171">
        <v>12962.79</v>
      </c>
      <c r="BK15" s="171">
        <v>0</v>
      </c>
      <c r="BL15" s="171">
        <v>0</v>
      </c>
      <c r="BM15" s="171">
        <v>81083.210000000006</v>
      </c>
      <c r="BN15" s="171">
        <v>145409.45000000001</v>
      </c>
      <c r="BO15" s="171">
        <v>45627.57</v>
      </c>
      <c r="BP15" s="171">
        <v>0</v>
      </c>
      <c r="BQ15" s="171">
        <v>0</v>
      </c>
      <c r="BR15" s="171">
        <v>0</v>
      </c>
      <c r="BS15" s="636">
        <v>0</v>
      </c>
      <c r="BT15" s="429">
        <f t="shared" si="7"/>
        <v>-1</v>
      </c>
      <c r="BU15" s="428"/>
      <c r="BW15" s="27"/>
      <c r="BX15" s="434"/>
    </row>
    <row r="16" spans="1:76">
      <c r="A16" s="402" t="s">
        <v>144</v>
      </c>
      <c r="B16" s="133">
        <v>0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415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423">
        <v>0</v>
      </c>
      <c r="Z16" s="424">
        <v>0</v>
      </c>
      <c r="AA16" s="171">
        <v>0</v>
      </c>
      <c r="AB16" s="171">
        <v>0</v>
      </c>
      <c r="AC16" s="171">
        <v>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424">
        <v>0</v>
      </c>
      <c r="AM16" s="171">
        <v>0</v>
      </c>
      <c r="AN16" s="171">
        <v>0</v>
      </c>
      <c r="AO16" s="171">
        <v>0</v>
      </c>
      <c r="AP16" s="171">
        <v>0</v>
      </c>
      <c r="AQ16" s="171">
        <v>0</v>
      </c>
      <c r="AR16" s="171">
        <v>0</v>
      </c>
      <c r="AS16" s="171">
        <v>0</v>
      </c>
      <c r="AT16" s="171">
        <v>0</v>
      </c>
      <c r="AU16" s="171">
        <v>0</v>
      </c>
      <c r="AV16" s="171">
        <v>0</v>
      </c>
      <c r="AW16" s="171">
        <v>0</v>
      </c>
      <c r="AX16" s="170">
        <v>65.45</v>
      </c>
      <c r="AY16" s="171">
        <v>0</v>
      </c>
      <c r="AZ16" s="171">
        <v>0</v>
      </c>
      <c r="BA16" s="171">
        <v>0</v>
      </c>
      <c r="BB16" s="171">
        <v>0</v>
      </c>
      <c r="BC16" s="171">
        <v>0</v>
      </c>
      <c r="BD16" s="171">
        <v>7.21</v>
      </c>
      <c r="BE16" s="171">
        <v>140.12</v>
      </c>
      <c r="BF16" s="171">
        <v>168.12</v>
      </c>
      <c r="BG16" s="171">
        <v>412.86</v>
      </c>
      <c r="BH16" s="171">
        <v>393.13</v>
      </c>
      <c r="BI16" s="178">
        <v>276.57</v>
      </c>
      <c r="BJ16" s="171">
        <v>135.44</v>
      </c>
      <c r="BK16" s="171">
        <v>38.57</v>
      </c>
      <c r="BL16" s="171">
        <v>193.94</v>
      </c>
      <c r="BM16" s="171">
        <v>133.74</v>
      </c>
      <c r="BN16" s="171">
        <v>0</v>
      </c>
      <c r="BO16" s="171">
        <v>195.8</v>
      </c>
      <c r="BP16" s="171">
        <v>146.36000000000001</v>
      </c>
      <c r="BQ16" s="171">
        <v>4.09</v>
      </c>
      <c r="BR16" s="171">
        <v>153.76</v>
      </c>
      <c r="BS16" s="636">
        <v>470.28</v>
      </c>
      <c r="BT16" s="429">
        <f t="shared" si="7"/>
        <v>0.13907862229327117</v>
      </c>
      <c r="BU16" s="428"/>
      <c r="BW16" s="27"/>
      <c r="BX16" s="434"/>
    </row>
    <row r="17" spans="1:76">
      <c r="A17" s="402" t="s">
        <v>145</v>
      </c>
      <c r="B17" s="133">
        <v>77196.600999999995</v>
      </c>
      <c r="C17" s="133">
        <v>191.96</v>
      </c>
      <c r="D17" s="133">
        <v>33.923999999999999</v>
      </c>
      <c r="E17" s="133">
        <v>25734.253000000001</v>
      </c>
      <c r="F17" s="133">
        <v>185841.73240000001</v>
      </c>
      <c r="G17" s="133">
        <v>73087.864000000001</v>
      </c>
      <c r="H17" s="133">
        <v>38721.961000000003</v>
      </c>
      <c r="I17" s="133">
        <v>619.20899999999995</v>
      </c>
      <c r="J17" s="133">
        <v>69.975999999999999</v>
      </c>
      <c r="K17" s="133">
        <v>0</v>
      </c>
      <c r="L17" s="133">
        <v>245041.66500000001</v>
      </c>
      <c r="M17" s="133">
        <v>48242.398999999998</v>
      </c>
      <c r="N17" s="415">
        <v>0</v>
      </c>
      <c r="O17" s="133">
        <v>0</v>
      </c>
      <c r="P17" s="133">
        <v>0</v>
      </c>
      <c r="Q17" s="133">
        <v>0</v>
      </c>
      <c r="R17" s="133">
        <v>154846.91500000001</v>
      </c>
      <c r="S17" s="133">
        <v>271568.20500000002</v>
      </c>
      <c r="T17" s="133">
        <v>67901.45</v>
      </c>
      <c r="U17" s="133">
        <v>0</v>
      </c>
      <c r="V17" s="133">
        <v>0</v>
      </c>
      <c r="W17" s="133">
        <v>0</v>
      </c>
      <c r="X17" s="133">
        <v>104315.065</v>
      </c>
      <c r="Y17" s="423">
        <v>333843.21999999997</v>
      </c>
      <c r="Z17" s="424">
        <v>140299.89000000001</v>
      </c>
      <c r="AA17" s="171">
        <v>732.84</v>
      </c>
      <c r="AB17" s="171">
        <v>0</v>
      </c>
      <c r="AC17" s="171">
        <v>68691.649999999994</v>
      </c>
      <c r="AD17" s="171">
        <v>305931.90999999997</v>
      </c>
      <c r="AE17" s="171">
        <v>129577.97</v>
      </c>
      <c r="AF17" s="171">
        <v>68152.679999999993</v>
      </c>
      <c r="AG17" s="171">
        <v>293.44</v>
      </c>
      <c r="AH17" s="171">
        <v>55.93</v>
      </c>
      <c r="AI17" s="171">
        <v>824.7</v>
      </c>
      <c r="AJ17" s="171">
        <v>213250.53</v>
      </c>
      <c r="AK17" s="171">
        <v>203746.65</v>
      </c>
      <c r="AL17" s="424">
        <v>34120.1895</v>
      </c>
      <c r="AM17" s="171">
        <v>73.358999999999995</v>
      </c>
      <c r="AN17" s="171">
        <v>151.953</v>
      </c>
      <c r="AO17" s="171">
        <v>20.4268</v>
      </c>
      <c r="AP17" s="171">
        <v>190280.16450000001</v>
      </c>
      <c r="AQ17" s="171">
        <v>280604.41149999999</v>
      </c>
      <c r="AR17" s="171">
        <v>118378.152</v>
      </c>
      <c r="AS17" s="171">
        <v>652.20699999999999</v>
      </c>
      <c r="AT17" s="171">
        <v>598.85199999999998</v>
      </c>
      <c r="AU17" s="171">
        <v>990.96600000000001</v>
      </c>
      <c r="AV17" s="171">
        <v>83670.123999999996</v>
      </c>
      <c r="AW17" s="171">
        <v>244539.41269999999</v>
      </c>
      <c r="AX17" s="170">
        <v>51458.89</v>
      </c>
      <c r="AY17" s="171">
        <v>2783.26</v>
      </c>
      <c r="AZ17" s="171">
        <v>0</v>
      </c>
      <c r="BA17" s="171">
        <v>0</v>
      </c>
      <c r="BB17" s="171">
        <v>0</v>
      </c>
      <c r="BC17" s="171">
        <v>4544.67</v>
      </c>
      <c r="BD17" s="171">
        <v>31.75</v>
      </c>
      <c r="BE17" s="171">
        <v>64112.02</v>
      </c>
      <c r="BF17" s="171">
        <v>221.7</v>
      </c>
      <c r="BG17" s="171">
        <v>36762.47</v>
      </c>
      <c r="BH17" s="171">
        <v>130739.43</v>
      </c>
      <c r="BI17" s="178">
        <v>21669.88</v>
      </c>
      <c r="BJ17" s="171">
        <v>21001.91</v>
      </c>
      <c r="BK17" s="171">
        <v>194.07</v>
      </c>
      <c r="BL17" s="171">
        <v>496.79</v>
      </c>
      <c r="BM17" s="171">
        <v>174016.54</v>
      </c>
      <c r="BN17" s="171">
        <v>324609.43</v>
      </c>
      <c r="BO17" s="171">
        <v>77366.17</v>
      </c>
      <c r="BP17" s="171">
        <v>422.2</v>
      </c>
      <c r="BQ17" s="171">
        <v>204.77</v>
      </c>
      <c r="BR17" s="171">
        <v>488.37</v>
      </c>
      <c r="BS17" s="636">
        <v>2239.16</v>
      </c>
      <c r="BT17" s="429">
        <f t="shared" si="7"/>
        <v>-0.93909114376699931</v>
      </c>
      <c r="BU17" s="428"/>
      <c r="BW17" s="27"/>
      <c r="BX17" s="434"/>
    </row>
    <row r="18" spans="1:76">
      <c r="A18" s="402" t="s">
        <v>112</v>
      </c>
      <c r="B18" s="133">
        <v>4932.1000000000004</v>
      </c>
      <c r="C18" s="133">
        <v>0</v>
      </c>
      <c r="D18" s="133">
        <v>0</v>
      </c>
      <c r="E18" s="133">
        <v>1744.7349999999999</v>
      </c>
      <c r="F18" s="133">
        <v>13611</v>
      </c>
      <c r="G18" s="133">
        <v>1492</v>
      </c>
      <c r="H18" s="133">
        <v>1487.01</v>
      </c>
      <c r="I18" s="133">
        <v>0</v>
      </c>
      <c r="J18" s="133">
        <v>0</v>
      </c>
      <c r="K18" s="133">
        <v>0</v>
      </c>
      <c r="L18" s="133">
        <v>17992.455000000002</v>
      </c>
      <c r="M18" s="133">
        <v>2402.71</v>
      </c>
      <c r="N18" s="415">
        <v>0</v>
      </c>
      <c r="O18" s="133">
        <v>0</v>
      </c>
      <c r="P18" s="133">
        <v>0</v>
      </c>
      <c r="Q18" s="133">
        <v>0</v>
      </c>
      <c r="R18" s="133">
        <v>2241.31</v>
      </c>
      <c r="S18" s="133">
        <v>4459.665</v>
      </c>
      <c r="T18" s="133">
        <v>0</v>
      </c>
      <c r="U18" s="133">
        <v>0</v>
      </c>
      <c r="V18" s="133">
        <v>0</v>
      </c>
      <c r="W18" s="133">
        <v>0</v>
      </c>
      <c r="X18" s="133">
        <v>3852.665</v>
      </c>
      <c r="Y18" s="423">
        <v>23152.424999999999</v>
      </c>
      <c r="Z18" s="424">
        <v>10107.450000000001</v>
      </c>
      <c r="AA18" s="171">
        <v>0</v>
      </c>
      <c r="AB18" s="171">
        <v>0</v>
      </c>
      <c r="AC18" s="171">
        <v>2245.41</v>
      </c>
      <c r="AD18" s="171">
        <v>22059.41</v>
      </c>
      <c r="AE18" s="171">
        <v>8480.69</v>
      </c>
      <c r="AF18" s="171">
        <v>4694.38</v>
      </c>
      <c r="AG18" s="171">
        <v>0</v>
      </c>
      <c r="AH18" s="171">
        <v>0</v>
      </c>
      <c r="AI18" s="171">
        <v>0</v>
      </c>
      <c r="AJ18" s="171">
        <v>12151.92</v>
      </c>
      <c r="AK18" s="171">
        <v>5732.65</v>
      </c>
      <c r="AL18" s="424">
        <v>0</v>
      </c>
      <c r="AM18" s="171">
        <v>0</v>
      </c>
      <c r="AN18" s="171">
        <v>0</v>
      </c>
      <c r="AO18" s="171">
        <v>0</v>
      </c>
      <c r="AP18" s="171">
        <v>14131.385</v>
      </c>
      <c r="AQ18" s="171">
        <v>18788.36</v>
      </c>
      <c r="AR18" s="171">
        <v>6389.4049999999997</v>
      </c>
      <c r="AS18" s="171">
        <v>0</v>
      </c>
      <c r="AT18" s="171">
        <v>0</v>
      </c>
      <c r="AU18" s="171">
        <v>0</v>
      </c>
      <c r="AV18" s="171">
        <v>6545.0749999999998</v>
      </c>
      <c r="AW18" s="171">
        <v>13588.1</v>
      </c>
      <c r="AX18" s="170">
        <v>377.11</v>
      </c>
      <c r="AY18" s="171">
        <v>0</v>
      </c>
      <c r="AZ18" s="171">
        <v>0</v>
      </c>
      <c r="BA18" s="171">
        <v>0</v>
      </c>
      <c r="BB18" s="171">
        <v>0</v>
      </c>
      <c r="BC18" s="171">
        <v>0</v>
      </c>
      <c r="BD18" s="171">
        <v>0</v>
      </c>
      <c r="BE18" s="171">
        <v>0</v>
      </c>
      <c r="BF18" s="171">
        <v>0</v>
      </c>
      <c r="BG18" s="171">
        <v>755.31</v>
      </c>
      <c r="BH18" s="171">
        <v>4273.49</v>
      </c>
      <c r="BI18" s="178">
        <v>0</v>
      </c>
      <c r="BJ18" s="171">
        <v>0</v>
      </c>
      <c r="BK18" s="171">
        <v>0</v>
      </c>
      <c r="BL18" s="171">
        <v>0</v>
      </c>
      <c r="BM18" s="171">
        <v>10439.49</v>
      </c>
      <c r="BN18" s="171">
        <v>20553.7</v>
      </c>
      <c r="BO18" s="171">
        <v>6248.28</v>
      </c>
      <c r="BP18" s="171">
        <v>0</v>
      </c>
      <c r="BQ18" s="171">
        <v>0</v>
      </c>
      <c r="BR18" s="171">
        <v>0</v>
      </c>
      <c r="BS18" s="636">
        <v>0</v>
      </c>
      <c r="BT18" s="429">
        <f t="shared" si="7"/>
        <v>-1</v>
      </c>
      <c r="BU18" s="428"/>
      <c r="BW18" s="27"/>
    </row>
    <row r="19" spans="1:76">
      <c r="A19" s="402" t="s">
        <v>146</v>
      </c>
      <c r="B19" s="133">
        <v>0</v>
      </c>
      <c r="C19" s="133">
        <v>0</v>
      </c>
      <c r="D19" s="133">
        <v>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415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423">
        <v>0</v>
      </c>
      <c r="Z19" s="424">
        <v>0</v>
      </c>
      <c r="AA19" s="171">
        <v>201.4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46.09</v>
      </c>
      <c r="AH19" s="171">
        <v>9.5500000000000007</v>
      </c>
      <c r="AI19" s="171">
        <v>29.85</v>
      </c>
      <c r="AJ19" s="171">
        <v>372.21</v>
      </c>
      <c r="AK19" s="171">
        <v>0</v>
      </c>
      <c r="AL19" s="424">
        <v>0</v>
      </c>
      <c r="AM19" s="171">
        <v>0</v>
      </c>
      <c r="AN19" s="171">
        <v>0</v>
      </c>
      <c r="AO19" s="171">
        <v>0</v>
      </c>
      <c r="AP19" s="171">
        <v>0</v>
      </c>
      <c r="AQ19" s="171">
        <v>0</v>
      </c>
      <c r="AR19" s="171">
        <v>0</v>
      </c>
      <c r="AS19" s="171">
        <v>0</v>
      </c>
      <c r="AT19" s="171">
        <v>0</v>
      </c>
      <c r="AU19" s="171">
        <v>0</v>
      </c>
      <c r="AV19" s="171">
        <v>0</v>
      </c>
      <c r="AW19" s="171">
        <v>0</v>
      </c>
      <c r="AX19" s="170">
        <v>0</v>
      </c>
      <c r="AY19" s="171">
        <v>0</v>
      </c>
      <c r="AZ19" s="171">
        <v>0</v>
      </c>
      <c r="BA19" s="171">
        <v>0</v>
      </c>
      <c r="BB19" s="171">
        <v>0</v>
      </c>
      <c r="BC19" s="171">
        <v>0</v>
      </c>
      <c r="BD19" s="171">
        <v>0</v>
      </c>
      <c r="BE19" s="171">
        <v>0</v>
      </c>
      <c r="BF19" s="171">
        <v>0</v>
      </c>
      <c r="BG19" s="171">
        <v>0</v>
      </c>
      <c r="BH19" s="171">
        <v>0</v>
      </c>
      <c r="BI19" s="178">
        <v>0</v>
      </c>
      <c r="BJ19" s="171">
        <v>0</v>
      </c>
      <c r="BK19" s="171">
        <v>0</v>
      </c>
      <c r="BL19" s="171">
        <v>0</v>
      </c>
      <c r="BM19" s="171">
        <v>0</v>
      </c>
      <c r="BN19" s="171">
        <v>0</v>
      </c>
      <c r="BO19" s="171">
        <v>0</v>
      </c>
      <c r="BP19" s="171">
        <v>0</v>
      </c>
      <c r="BQ19" s="171">
        <v>0</v>
      </c>
      <c r="BR19" s="171">
        <v>0</v>
      </c>
      <c r="BS19" s="636">
        <v>0</v>
      </c>
      <c r="BT19" s="429" t="str">
        <f>+IFERROR(BS19/BG19-1,"-")</f>
        <v>-</v>
      </c>
      <c r="BU19" s="428"/>
      <c r="BW19" s="27"/>
    </row>
    <row r="20" spans="1:76">
      <c r="A20" s="402" t="s">
        <v>130</v>
      </c>
      <c r="B20" s="133">
        <v>0</v>
      </c>
      <c r="C20" s="133">
        <v>187</v>
      </c>
      <c r="D20" s="133">
        <v>398.39699999999999</v>
      </c>
      <c r="E20" s="133">
        <v>0</v>
      </c>
      <c r="F20" s="133">
        <v>0</v>
      </c>
      <c r="G20" s="133">
        <v>408.89499999999998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415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423">
        <v>0</v>
      </c>
      <c r="Z20" s="424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0</v>
      </c>
      <c r="AI20" s="171">
        <v>0</v>
      </c>
      <c r="AJ20" s="171">
        <v>0</v>
      </c>
      <c r="AK20" s="171">
        <v>0</v>
      </c>
      <c r="AL20" s="424">
        <v>0</v>
      </c>
      <c r="AM20" s="171">
        <v>0</v>
      </c>
      <c r="AN20" s="171">
        <v>0</v>
      </c>
      <c r="AO20" s="171">
        <v>0</v>
      </c>
      <c r="AP20" s="171"/>
      <c r="AQ20" s="171">
        <v>0</v>
      </c>
      <c r="AR20" s="171">
        <v>46.555</v>
      </c>
      <c r="AS20" s="171">
        <v>135.35400000000001</v>
      </c>
      <c r="AT20" s="171">
        <v>55.206000000000003</v>
      </c>
      <c r="AU20" s="171">
        <v>0</v>
      </c>
      <c r="AV20" s="171">
        <v>0</v>
      </c>
      <c r="AW20" s="171">
        <v>0</v>
      </c>
      <c r="AX20" s="170">
        <v>0</v>
      </c>
      <c r="AY20" s="171">
        <v>0</v>
      </c>
      <c r="AZ20" s="171">
        <v>0</v>
      </c>
      <c r="BA20" s="171">
        <v>0</v>
      </c>
      <c r="BB20" s="171">
        <v>0</v>
      </c>
      <c r="BC20" s="171">
        <v>0</v>
      </c>
      <c r="BD20" s="171">
        <v>0</v>
      </c>
      <c r="BE20" s="171">
        <v>0</v>
      </c>
      <c r="BF20" s="171">
        <v>0</v>
      </c>
      <c r="BG20" s="171">
        <v>0</v>
      </c>
      <c r="BH20" s="171">
        <v>0</v>
      </c>
      <c r="BI20" s="178">
        <v>0</v>
      </c>
      <c r="BJ20" s="171">
        <v>0</v>
      </c>
      <c r="BK20" s="171">
        <v>0</v>
      </c>
      <c r="BL20" s="171">
        <v>0</v>
      </c>
      <c r="BM20" s="171">
        <v>0</v>
      </c>
      <c r="BN20" s="171">
        <v>0</v>
      </c>
      <c r="BO20" s="171">
        <v>0</v>
      </c>
      <c r="BP20" s="171">
        <v>0</v>
      </c>
      <c r="BQ20" s="171">
        <v>0</v>
      </c>
      <c r="BR20" s="171">
        <v>0</v>
      </c>
      <c r="BS20" s="636">
        <v>0</v>
      </c>
      <c r="BT20" s="429" t="str">
        <f t="shared" si="7"/>
        <v>-</v>
      </c>
      <c r="BU20" s="428"/>
      <c r="BW20" s="27"/>
    </row>
    <row r="21" spans="1:76">
      <c r="A21" s="400" t="s">
        <v>147</v>
      </c>
      <c r="B21" s="401">
        <f t="shared" ref="B21:Y21" si="8">+SUM(B22:B29)</f>
        <v>37571.654999999999</v>
      </c>
      <c r="C21" s="148">
        <f t="shared" si="8"/>
        <v>0</v>
      </c>
      <c r="D21" s="148">
        <f t="shared" si="8"/>
        <v>0</v>
      </c>
      <c r="E21" s="148">
        <f t="shared" si="8"/>
        <v>62678.550999999999</v>
      </c>
      <c r="F21" s="148">
        <f t="shared" si="8"/>
        <v>491012.15600000002</v>
      </c>
      <c r="G21" s="148">
        <f t="shared" si="8"/>
        <v>228621.13099999999</v>
      </c>
      <c r="H21" s="148">
        <f t="shared" si="8"/>
        <v>594.5</v>
      </c>
      <c r="I21" s="148">
        <f t="shared" si="8"/>
        <v>39.671999999999997</v>
      </c>
      <c r="J21" s="148">
        <f t="shared" si="8"/>
        <v>0</v>
      </c>
      <c r="K21" s="148">
        <f t="shared" si="8"/>
        <v>199.03399999999999</v>
      </c>
      <c r="L21" s="148">
        <f t="shared" si="8"/>
        <v>126883.902</v>
      </c>
      <c r="M21" s="148">
        <f t="shared" si="8"/>
        <v>137649.959</v>
      </c>
      <c r="N21" s="401">
        <f t="shared" si="8"/>
        <v>0</v>
      </c>
      <c r="O21" s="148">
        <f t="shared" si="8"/>
        <v>0</v>
      </c>
      <c r="P21" s="148">
        <f t="shared" si="8"/>
        <v>0</v>
      </c>
      <c r="Q21" s="148">
        <f t="shared" si="8"/>
        <v>0</v>
      </c>
      <c r="R21" s="148">
        <f t="shared" si="8"/>
        <v>171324.76</v>
      </c>
      <c r="S21" s="148">
        <f t="shared" si="8"/>
        <v>512725.77100000001</v>
      </c>
      <c r="T21" s="148">
        <f t="shared" si="8"/>
        <v>124621.864</v>
      </c>
      <c r="U21" s="148">
        <f t="shared" si="8"/>
        <v>0</v>
      </c>
      <c r="V21" s="148">
        <f t="shared" si="8"/>
        <v>0</v>
      </c>
      <c r="W21" s="148">
        <f t="shared" si="8"/>
        <v>0</v>
      </c>
      <c r="X21" s="148">
        <f t="shared" si="8"/>
        <v>285616.91499999998</v>
      </c>
      <c r="Y21" s="422">
        <f t="shared" si="8"/>
        <v>251461.9</v>
      </c>
      <c r="Z21" s="401">
        <f t="shared" ref="Z21:BO21" si="9">SUM(Z22:Z29)</f>
        <v>128957.37</v>
      </c>
      <c r="AA21" s="148">
        <f t="shared" si="9"/>
        <v>144.86000000000001</v>
      </c>
      <c r="AB21" s="148">
        <f t="shared" si="9"/>
        <v>21.31</v>
      </c>
      <c r="AC21" s="148">
        <f t="shared" si="9"/>
        <v>98182.35</v>
      </c>
      <c r="AD21" s="148">
        <f t="shared" si="9"/>
        <v>499433.78</v>
      </c>
      <c r="AE21" s="148">
        <f t="shared" si="9"/>
        <v>167657.97</v>
      </c>
      <c r="AF21" s="148">
        <f t="shared" si="9"/>
        <v>12019.35</v>
      </c>
      <c r="AG21" s="148">
        <f t="shared" si="9"/>
        <v>0</v>
      </c>
      <c r="AH21" s="148">
        <f t="shared" si="9"/>
        <v>0</v>
      </c>
      <c r="AI21" s="148">
        <f t="shared" si="9"/>
        <v>0</v>
      </c>
      <c r="AJ21" s="148">
        <f t="shared" si="9"/>
        <v>387931.5</v>
      </c>
      <c r="AK21" s="148">
        <f t="shared" si="9"/>
        <v>556922.75</v>
      </c>
      <c r="AL21" s="401">
        <f t="shared" si="9"/>
        <v>19213.849999999999</v>
      </c>
      <c r="AM21" s="148">
        <f t="shared" si="9"/>
        <v>0</v>
      </c>
      <c r="AN21" s="148">
        <f t="shared" si="9"/>
        <v>0</v>
      </c>
      <c r="AO21" s="148">
        <f t="shared" si="9"/>
        <v>0</v>
      </c>
      <c r="AP21" s="148">
        <f t="shared" si="9"/>
        <v>685650.95200000005</v>
      </c>
      <c r="AQ21" s="148">
        <f t="shared" si="9"/>
        <v>269395.73499999999</v>
      </c>
      <c r="AR21" s="148">
        <f t="shared" si="9"/>
        <v>216656.8</v>
      </c>
      <c r="AS21" s="148">
        <f t="shared" si="9"/>
        <v>0</v>
      </c>
      <c r="AT21" s="148">
        <f t="shared" si="9"/>
        <v>0</v>
      </c>
      <c r="AU21" s="148">
        <f t="shared" si="9"/>
        <v>0</v>
      </c>
      <c r="AV21" s="148">
        <f t="shared" si="9"/>
        <v>114423.306</v>
      </c>
      <c r="AW21" s="148">
        <f t="shared" si="9"/>
        <v>332176.68</v>
      </c>
      <c r="AX21" s="152">
        <f t="shared" si="9"/>
        <v>205026.63</v>
      </c>
      <c r="AY21" s="148">
        <f t="shared" si="9"/>
        <v>10650.26</v>
      </c>
      <c r="AZ21" s="148">
        <f t="shared" si="9"/>
        <v>0</v>
      </c>
      <c r="BA21" s="148">
        <f t="shared" si="9"/>
        <v>0</v>
      </c>
      <c r="BB21" s="148">
        <f t="shared" si="9"/>
        <v>0</v>
      </c>
      <c r="BC21" s="148">
        <f t="shared" si="9"/>
        <v>4686.79</v>
      </c>
      <c r="BD21" s="148">
        <f t="shared" si="9"/>
        <v>4.05</v>
      </c>
      <c r="BE21" s="148">
        <f t="shared" si="9"/>
        <v>7373.09</v>
      </c>
      <c r="BF21" s="148">
        <f t="shared" si="9"/>
        <v>3.5</v>
      </c>
      <c r="BG21" s="148">
        <f t="shared" si="9"/>
        <v>155971.76999999999</v>
      </c>
      <c r="BH21" s="148">
        <f t="shared" si="9"/>
        <v>487411.82</v>
      </c>
      <c r="BI21" s="426">
        <f t="shared" si="9"/>
        <v>120379.6</v>
      </c>
      <c r="BJ21" s="148">
        <f t="shared" si="9"/>
        <v>88680.11</v>
      </c>
      <c r="BK21" s="148">
        <f t="shared" si="9"/>
        <v>0</v>
      </c>
      <c r="BL21" s="148">
        <f t="shared" si="9"/>
        <v>0</v>
      </c>
      <c r="BM21" s="148">
        <f t="shared" si="9"/>
        <v>297235.83</v>
      </c>
      <c r="BN21" s="148">
        <f t="shared" si="9"/>
        <v>479615.92</v>
      </c>
      <c r="BO21" s="148">
        <f t="shared" si="9"/>
        <v>36891.57</v>
      </c>
      <c r="BP21" s="148">
        <f t="shared" ref="BP21:BQ21" si="10">SUM(BP22:BP29)</f>
        <v>0</v>
      </c>
      <c r="BQ21" s="148">
        <f t="shared" si="10"/>
        <v>0</v>
      </c>
      <c r="BR21" s="148">
        <f t="shared" ref="BR21:BS21" si="11">SUM(BR22:BR29)</f>
        <v>0</v>
      </c>
      <c r="BS21" s="148">
        <f t="shared" si="11"/>
        <v>44.38</v>
      </c>
      <c r="BT21" s="165">
        <f>+IFERROR(BS21/BG21-1,"-")</f>
        <v>-0.99971546132995737</v>
      </c>
      <c r="BU21" s="428"/>
      <c r="BW21" s="27"/>
    </row>
    <row r="22" spans="1:76">
      <c r="A22" s="402" t="s">
        <v>148</v>
      </c>
      <c r="B22" s="133">
        <v>776.09</v>
      </c>
      <c r="C22" s="133">
        <v>0</v>
      </c>
      <c r="D22" s="133">
        <v>0</v>
      </c>
      <c r="E22" s="133">
        <v>12973.425999999999</v>
      </c>
      <c r="F22" s="133">
        <v>62712.165000000001</v>
      </c>
      <c r="G22" s="133">
        <v>925.62099999999998</v>
      </c>
      <c r="H22" s="133">
        <v>0</v>
      </c>
      <c r="I22" s="133">
        <v>0</v>
      </c>
      <c r="J22" s="133">
        <v>0</v>
      </c>
      <c r="K22" s="133">
        <v>0</v>
      </c>
      <c r="L22" s="133">
        <v>32237.435000000001</v>
      </c>
      <c r="M22" s="133">
        <v>33082.300000000003</v>
      </c>
      <c r="N22" s="415">
        <v>0</v>
      </c>
      <c r="O22" s="133">
        <v>0</v>
      </c>
      <c r="P22" s="133">
        <v>0</v>
      </c>
      <c r="Q22" s="133">
        <v>0</v>
      </c>
      <c r="R22" s="133">
        <v>16706.314999999999</v>
      </c>
      <c r="S22" s="133">
        <v>41932.43</v>
      </c>
      <c r="T22" s="133">
        <v>7795.6450000000004</v>
      </c>
      <c r="U22" s="133">
        <v>0</v>
      </c>
      <c r="V22" s="133">
        <v>0</v>
      </c>
      <c r="W22" s="133">
        <v>0</v>
      </c>
      <c r="X22" s="133">
        <v>28938.174999999999</v>
      </c>
      <c r="Y22" s="423">
        <v>60719.42</v>
      </c>
      <c r="Z22" s="424">
        <v>9603.9500000000007</v>
      </c>
      <c r="AA22" s="171">
        <v>0</v>
      </c>
      <c r="AB22" s="171">
        <v>0</v>
      </c>
      <c r="AC22" s="171">
        <v>6163.15</v>
      </c>
      <c r="AD22" s="171">
        <v>69651.740000000005</v>
      </c>
      <c r="AE22" s="171">
        <v>8766.51</v>
      </c>
      <c r="AF22" s="171">
        <v>0</v>
      </c>
      <c r="AG22" s="171">
        <v>0</v>
      </c>
      <c r="AH22" s="171">
        <v>0</v>
      </c>
      <c r="AI22" s="171">
        <v>0</v>
      </c>
      <c r="AJ22" s="171">
        <v>51635.98</v>
      </c>
      <c r="AK22" s="171">
        <v>54154.720000000001</v>
      </c>
      <c r="AL22" s="424">
        <v>471.75</v>
      </c>
      <c r="AM22" s="171">
        <v>0</v>
      </c>
      <c r="AN22" s="171">
        <v>0</v>
      </c>
      <c r="AO22" s="171">
        <v>0</v>
      </c>
      <c r="AP22" s="171">
        <v>88745.815000000002</v>
      </c>
      <c r="AQ22" s="171">
        <v>55001.13</v>
      </c>
      <c r="AR22" s="171">
        <v>21266.26</v>
      </c>
      <c r="AS22" s="171">
        <v>0</v>
      </c>
      <c r="AT22" s="171">
        <v>0</v>
      </c>
      <c r="AU22" s="171">
        <v>0</v>
      </c>
      <c r="AV22" s="171">
        <v>9037.4699999999993</v>
      </c>
      <c r="AW22" s="171">
        <v>62115.47</v>
      </c>
      <c r="AX22" s="170">
        <v>11060.18</v>
      </c>
      <c r="AY22" s="171">
        <v>0</v>
      </c>
      <c r="AZ22" s="171">
        <v>0</v>
      </c>
      <c r="BA22" s="171">
        <v>0</v>
      </c>
      <c r="BB22" s="171">
        <v>0</v>
      </c>
      <c r="BC22" s="171">
        <v>134.44</v>
      </c>
      <c r="BD22" s="171">
        <v>0</v>
      </c>
      <c r="BE22" s="171">
        <v>370.76</v>
      </c>
      <c r="BF22" s="171">
        <v>0</v>
      </c>
      <c r="BG22" s="171">
        <v>24664.44</v>
      </c>
      <c r="BH22" s="171">
        <v>75356.53</v>
      </c>
      <c r="BI22" s="178">
        <v>2393.3200000000002</v>
      </c>
      <c r="BJ22" s="171">
        <v>2157.13</v>
      </c>
      <c r="BK22" s="171">
        <v>0</v>
      </c>
      <c r="BL22" s="171">
        <v>0</v>
      </c>
      <c r="BM22" s="171">
        <v>36312.379999999997</v>
      </c>
      <c r="BN22" s="171">
        <v>86300.72</v>
      </c>
      <c r="BO22" s="171">
        <v>2929.2</v>
      </c>
      <c r="BP22" s="171">
        <v>0</v>
      </c>
      <c r="BQ22" s="171">
        <v>0</v>
      </c>
      <c r="BR22" s="171">
        <v>0</v>
      </c>
      <c r="BS22" s="171">
        <v>0</v>
      </c>
      <c r="BT22" s="429">
        <f>+IFERROR(BS22/BG22-1,"-")</f>
        <v>-1</v>
      </c>
      <c r="BU22" s="428"/>
      <c r="BW22" s="27"/>
    </row>
    <row r="23" spans="1:76">
      <c r="A23" s="402" t="s">
        <v>149</v>
      </c>
      <c r="B23" s="133">
        <v>1013.27</v>
      </c>
      <c r="C23" s="133">
        <v>0</v>
      </c>
      <c r="D23" s="133">
        <v>0</v>
      </c>
      <c r="E23" s="133">
        <v>9075.08</v>
      </c>
      <c r="F23" s="133">
        <v>50646.605000000003</v>
      </c>
      <c r="G23" s="133">
        <v>0</v>
      </c>
      <c r="H23" s="133">
        <v>217.84</v>
      </c>
      <c r="I23" s="133">
        <v>0</v>
      </c>
      <c r="J23" s="133">
        <v>0</v>
      </c>
      <c r="K23" s="133">
        <v>0</v>
      </c>
      <c r="L23" s="133">
        <v>26331.215</v>
      </c>
      <c r="M23" s="133">
        <v>27473.439999999999</v>
      </c>
      <c r="N23" s="415">
        <v>0</v>
      </c>
      <c r="O23" s="133">
        <v>0</v>
      </c>
      <c r="P23" s="133">
        <v>0</v>
      </c>
      <c r="Q23" s="133">
        <v>0</v>
      </c>
      <c r="R23" s="133">
        <v>15285.455</v>
      </c>
      <c r="S23" s="133">
        <v>83491.285000000003</v>
      </c>
      <c r="T23" s="133">
        <v>27151.3</v>
      </c>
      <c r="U23" s="133">
        <v>0</v>
      </c>
      <c r="V23" s="133">
        <v>0</v>
      </c>
      <c r="W23" s="133">
        <v>0</v>
      </c>
      <c r="X23" s="133">
        <v>31175.98</v>
      </c>
      <c r="Y23" s="423">
        <v>38063.584999999999</v>
      </c>
      <c r="Z23" s="424">
        <v>16481.900000000001</v>
      </c>
      <c r="AA23" s="171">
        <v>0</v>
      </c>
      <c r="AB23" s="171">
        <v>0</v>
      </c>
      <c r="AC23" s="171">
        <v>4074.49</v>
      </c>
      <c r="AD23" s="171">
        <v>57627.59</v>
      </c>
      <c r="AE23" s="171">
        <v>12440.08</v>
      </c>
      <c r="AF23" s="171">
        <v>1941.73</v>
      </c>
      <c r="AG23" s="171">
        <v>0</v>
      </c>
      <c r="AH23" s="171">
        <v>0</v>
      </c>
      <c r="AI23" s="171">
        <v>0</v>
      </c>
      <c r="AJ23" s="171">
        <v>53738.05</v>
      </c>
      <c r="AK23" s="171">
        <v>55965.42</v>
      </c>
      <c r="AL23" s="424">
        <v>4745.6549999999997</v>
      </c>
      <c r="AM23" s="171">
        <v>0</v>
      </c>
      <c r="AN23" s="171">
        <v>0</v>
      </c>
      <c r="AO23" s="171">
        <v>0</v>
      </c>
      <c r="AP23" s="171">
        <v>70518.490000000005</v>
      </c>
      <c r="AQ23" s="171">
        <v>44012.224999999999</v>
      </c>
      <c r="AR23" s="171">
        <v>25172.724999999999</v>
      </c>
      <c r="AS23" s="171">
        <v>0</v>
      </c>
      <c r="AT23" s="171">
        <v>0</v>
      </c>
      <c r="AU23" s="171">
        <v>0</v>
      </c>
      <c r="AV23" s="171">
        <v>9855.2450000000008</v>
      </c>
      <c r="AW23" s="171">
        <v>33640.815000000002</v>
      </c>
      <c r="AX23" s="170">
        <v>7694.51</v>
      </c>
      <c r="AY23" s="171">
        <v>0</v>
      </c>
      <c r="AZ23" s="171">
        <v>0</v>
      </c>
      <c r="BA23" s="171">
        <v>0</v>
      </c>
      <c r="BB23" s="171">
        <v>0</v>
      </c>
      <c r="BC23" s="171">
        <v>0</v>
      </c>
      <c r="BD23" s="171">
        <v>0</v>
      </c>
      <c r="BE23" s="171">
        <v>2288.15</v>
      </c>
      <c r="BF23" s="171">
        <v>0</v>
      </c>
      <c r="BG23" s="171">
        <v>24788.84</v>
      </c>
      <c r="BH23" s="171">
        <v>66034.789999999994</v>
      </c>
      <c r="BI23" s="178">
        <v>4294.3500000000004</v>
      </c>
      <c r="BJ23" s="171">
        <v>930.97</v>
      </c>
      <c r="BK23" s="171">
        <v>0</v>
      </c>
      <c r="BL23" s="171">
        <v>0</v>
      </c>
      <c r="BM23" s="171">
        <v>32425.62</v>
      </c>
      <c r="BN23" s="171">
        <v>58967.29</v>
      </c>
      <c r="BO23" s="171">
        <v>0</v>
      </c>
      <c r="BP23" s="171">
        <v>0</v>
      </c>
      <c r="BQ23" s="171">
        <v>0</v>
      </c>
      <c r="BR23" s="171">
        <v>0</v>
      </c>
      <c r="BS23" s="171">
        <v>0</v>
      </c>
      <c r="BT23" s="429">
        <f t="shared" ref="BT23:BT29" si="12">+IFERROR(BS23/BG23-1,"-")</f>
        <v>-1</v>
      </c>
      <c r="BU23" s="428"/>
      <c r="BW23" s="27"/>
    </row>
    <row r="24" spans="1:76">
      <c r="A24" s="402" t="s">
        <v>150</v>
      </c>
      <c r="B24" s="133">
        <v>1000.875</v>
      </c>
      <c r="C24" s="133">
        <v>0</v>
      </c>
      <c r="D24" s="133">
        <v>0</v>
      </c>
      <c r="E24" s="133">
        <v>3372.3649999999998</v>
      </c>
      <c r="F24" s="133">
        <v>28629.68</v>
      </c>
      <c r="G24" s="133">
        <v>850.08</v>
      </c>
      <c r="H24" s="133">
        <v>0</v>
      </c>
      <c r="I24" s="133">
        <v>0</v>
      </c>
      <c r="J24" s="133">
        <v>0</v>
      </c>
      <c r="K24" s="133">
        <v>0</v>
      </c>
      <c r="L24" s="133">
        <v>13086</v>
      </c>
      <c r="M24" s="133">
        <v>644.76</v>
      </c>
      <c r="N24" s="415">
        <v>0</v>
      </c>
      <c r="O24" s="133">
        <v>0</v>
      </c>
      <c r="P24" s="133">
        <v>0</v>
      </c>
      <c r="Q24" s="133">
        <v>0</v>
      </c>
      <c r="R24" s="133">
        <v>18927.185000000001</v>
      </c>
      <c r="S24" s="133">
        <v>47047.351000000002</v>
      </c>
      <c r="T24" s="133">
        <v>20886.144</v>
      </c>
      <c r="U24" s="133">
        <v>0</v>
      </c>
      <c r="V24" s="133">
        <v>0</v>
      </c>
      <c r="W24" s="133">
        <v>0</v>
      </c>
      <c r="X24" s="133">
        <v>18601.755000000001</v>
      </c>
      <c r="Y24" s="423">
        <v>31201.71</v>
      </c>
      <c r="Z24" s="424">
        <v>18066.66</v>
      </c>
      <c r="AA24" s="171">
        <v>0</v>
      </c>
      <c r="AB24" s="171">
        <v>0</v>
      </c>
      <c r="AC24" s="171">
        <v>2236.02</v>
      </c>
      <c r="AD24" s="171">
        <v>45555.9</v>
      </c>
      <c r="AE24" s="171">
        <v>14385.85</v>
      </c>
      <c r="AF24" s="171">
        <v>2746.05</v>
      </c>
      <c r="AG24" s="171">
        <v>0</v>
      </c>
      <c r="AH24" s="171">
        <v>0</v>
      </c>
      <c r="AI24" s="171">
        <v>0</v>
      </c>
      <c r="AJ24" s="171">
        <v>27368.75</v>
      </c>
      <c r="AK24" s="171">
        <v>28009.64</v>
      </c>
      <c r="AL24" s="424">
        <v>5114.99</v>
      </c>
      <c r="AM24" s="171">
        <v>0</v>
      </c>
      <c r="AN24" s="171">
        <v>0</v>
      </c>
      <c r="AO24" s="171">
        <v>0</v>
      </c>
      <c r="AP24" s="171">
        <v>29326.134999999998</v>
      </c>
      <c r="AQ24" s="171">
        <v>26066.095000000001</v>
      </c>
      <c r="AR24" s="171">
        <v>20979.22</v>
      </c>
      <c r="AS24" s="171">
        <v>0</v>
      </c>
      <c r="AT24" s="171">
        <v>0</v>
      </c>
      <c r="AU24" s="171">
        <v>0</v>
      </c>
      <c r="AV24" s="171">
        <v>5499.71</v>
      </c>
      <c r="AW24" s="171">
        <v>41247.845000000001</v>
      </c>
      <c r="AX24" s="170">
        <v>13995.79</v>
      </c>
      <c r="AY24" s="171">
        <v>2782.29</v>
      </c>
      <c r="AZ24" s="171">
        <v>0</v>
      </c>
      <c r="BA24" s="171">
        <v>0</v>
      </c>
      <c r="BB24" s="171">
        <v>0</v>
      </c>
      <c r="BC24" s="171">
        <v>0</v>
      </c>
      <c r="BD24" s="171">
        <v>0</v>
      </c>
      <c r="BE24" s="171">
        <v>3900.2</v>
      </c>
      <c r="BF24" s="171">
        <v>0</v>
      </c>
      <c r="BG24" s="171">
        <v>12592.14</v>
      </c>
      <c r="BH24" s="171">
        <v>31965.27</v>
      </c>
      <c r="BI24" s="178">
        <v>6608.72</v>
      </c>
      <c r="BJ24" s="171">
        <v>8063.84</v>
      </c>
      <c r="BK24" s="171">
        <v>0</v>
      </c>
      <c r="BL24" s="171">
        <v>0</v>
      </c>
      <c r="BM24" s="171">
        <v>25356.240000000002</v>
      </c>
      <c r="BN24" s="171">
        <v>49203.25</v>
      </c>
      <c r="BO24" s="171">
        <v>2027.16</v>
      </c>
      <c r="BP24" s="171">
        <v>0</v>
      </c>
      <c r="BQ24" s="171">
        <v>0</v>
      </c>
      <c r="BR24" s="171">
        <v>0</v>
      </c>
      <c r="BS24" s="171">
        <v>0</v>
      </c>
      <c r="BT24" s="429">
        <f t="shared" si="12"/>
        <v>-1</v>
      </c>
      <c r="BU24" s="428"/>
      <c r="BW24" s="27"/>
    </row>
    <row r="25" spans="1:76">
      <c r="A25" s="402" t="s">
        <v>114</v>
      </c>
      <c r="B25" s="133">
        <v>0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415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423">
        <v>0</v>
      </c>
      <c r="Z25" s="424">
        <v>0</v>
      </c>
      <c r="AA25" s="171">
        <v>0</v>
      </c>
      <c r="AB25" s="171">
        <v>0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0</v>
      </c>
      <c r="AI25" s="171">
        <v>0</v>
      </c>
      <c r="AJ25" s="171">
        <v>0</v>
      </c>
      <c r="AK25" s="171">
        <v>0</v>
      </c>
      <c r="AL25" s="424">
        <v>0</v>
      </c>
      <c r="AM25" s="171">
        <v>0</v>
      </c>
      <c r="AN25" s="171">
        <v>0</v>
      </c>
      <c r="AO25" s="171">
        <v>0</v>
      </c>
      <c r="AP25" s="171">
        <v>0</v>
      </c>
      <c r="AQ25" s="171">
        <v>0</v>
      </c>
      <c r="AR25" s="171">
        <v>0</v>
      </c>
      <c r="AS25" s="171">
        <v>0</v>
      </c>
      <c r="AT25" s="171">
        <v>0</v>
      </c>
      <c r="AU25" s="171">
        <v>0</v>
      </c>
      <c r="AV25" s="171">
        <v>0</v>
      </c>
      <c r="AW25" s="171">
        <v>0</v>
      </c>
      <c r="AX25" s="170">
        <v>0</v>
      </c>
      <c r="AY25" s="171">
        <v>0</v>
      </c>
      <c r="AZ25" s="171">
        <v>0</v>
      </c>
      <c r="BA25" s="171">
        <v>0</v>
      </c>
      <c r="BB25" s="171">
        <v>0</v>
      </c>
      <c r="BC25" s="171">
        <v>0</v>
      </c>
      <c r="BD25" s="171">
        <v>0</v>
      </c>
      <c r="BE25" s="171">
        <v>0</v>
      </c>
      <c r="BF25" s="171">
        <v>0</v>
      </c>
      <c r="BG25" s="171">
        <v>0</v>
      </c>
      <c r="BH25" s="171">
        <v>0</v>
      </c>
      <c r="BI25" s="178">
        <v>0</v>
      </c>
      <c r="BJ25" s="171">
        <v>0</v>
      </c>
      <c r="BK25" s="171">
        <v>0</v>
      </c>
      <c r="BL25" s="171">
        <v>0</v>
      </c>
      <c r="BM25" s="171">
        <v>0</v>
      </c>
      <c r="BN25" s="171">
        <v>0</v>
      </c>
      <c r="BO25" s="171">
        <v>0</v>
      </c>
      <c r="BP25" s="171">
        <v>0</v>
      </c>
      <c r="BQ25" s="171">
        <v>0</v>
      </c>
      <c r="BR25" s="171">
        <v>0</v>
      </c>
      <c r="BS25" s="171">
        <v>0</v>
      </c>
      <c r="BT25" s="429" t="str">
        <f t="shared" si="12"/>
        <v>-</v>
      </c>
      <c r="BU25" s="428"/>
      <c r="BW25" s="27"/>
    </row>
    <row r="26" spans="1:76">
      <c r="A26" s="402" t="s">
        <v>115</v>
      </c>
      <c r="B26" s="133">
        <v>2680.8449999999998</v>
      </c>
      <c r="C26" s="133">
        <v>0</v>
      </c>
      <c r="D26" s="133">
        <v>0</v>
      </c>
      <c r="E26" s="133">
        <v>9303.5400000000009</v>
      </c>
      <c r="F26" s="133">
        <v>70210.645000000004</v>
      </c>
      <c r="G26" s="133">
        <v>10505.514999999999</v>
      </c>
      <c r="H26" s="133">
        <v>0</v>
      </c>
      <c r="I26" s="133">
        <v>0</v>
      </c>
      <c r="J26" s="133">
        <v>0</v>
      </c>
      <c r="K26" s="133">
        <v>0</v>
      </c>
      <c r="L26" s="133">
        <v>14908.865</v>
      </c>
      <c r="M26" s="133">
        <v>33342.355000000003</v>
      </c>
      <c r="N26" s="415">
        <v>0</v>
      </c>
      <c r="O26" s="133">
        <v>0</v>
      </c>
      <c r="P26" s="133">
        <v>0</v>
      </c>
      <c r="Q26" s="133">
        <v>0</v>
      </c>
      <c r="R26" s="133">
        <v>8815.9449999999997</v>
      </c>
      <c r="S26" s="133">
        <v>76857.53</v>
      </c>
      <c r="T26" s="133">
        <v>27010.46</v>
      </c>
      <c r="U26" s="133">
        <v>0</v>
      </c>
      <c r="V26" s="133">
        <v>0</v>
      </c>
      <c r="W26" s="133">
        <v>0</v>
      </c>
      <c r="X26" s="133">
        <v>30020.799999999999</v>
      </c>
      <c r="Y26" s="423">
        <v>28716.1</v>
      </c>
      <c r="Z26" s="424">
        <v>13984.88</v>
      </c>
      <c r="AA26" s="171">
        <v>0</v>
      </c>
      <c r="AB26" s="171">
        <v>0</v>
      </c>
      <c r="AC26" s="171">
        <v>6361.44</v>
      </c>
      <c r="AD26" s="171">
        <v>57055.49</v>
      </c>
      <c r="AE26" s="171">
        <v>13521.49</v>
      </c>
      <c r="AF26" s="171">
        <v>0</v>
      </c>
      <c r="AG26" s="171">
        <v>0</v>
      </c>
      <c r="AH26" s="171">
        <v>0</v>
      </c>
      <c r="AI26" s="171">
        <v>0</v>
      </c>
      <c r="AJ26" s="171">
        <v>66157.5</v>
      </c>
      <c r="AK26" s="171">
        <v>79656.61</v>
      </c>
      <c r="AL26" s="424">
        <v>2860.4850000000001</v>
      </c>
      <c r="AM26" s="171">
        <v>0</v>
      </c>
      <c r="AN26" s="171">
        <v>0</v>
      </c>
      <c r="AO26" s="171">
        <v>0</v>
      </c>
      <c r="AP26" s="171">
        <v>102669.817</v>
      </c>
      <c r="AQ26" s="171">
        <v>48165.635000000002</v>
      </c>
      <c r="AR26" s="171">
        <v>44734.875</v>
      </c>
      <c r="AS26" s="171">
        <v>0</v>
      </c>
      <c r="AT26" s="171">
        <v>0</v>
      </c>
      <c r="AU26" s="171">
        <v>0</v>
      </c>
      <c r="AV26" s="171">
        <v>19884.416000000001</v>
      </c>
      <c r="AW26" s="171">
        <v>51434.51</v>
      </c>
      <c r="AX26" s="170">
        <v>24153.97</v>
      </c>
      <c r="AY26" s="171">
        <v>2311.39</v>
      </c>
      <c r="AZ26" s="171">
        <v>0</v>
      </c>
      <c r="BA26" s="171">
        <v>0</v>
      </c>
      <c r="BB26" s="171">
        <v>0</v>
      </c>
      <c r="BC26" s="171">
        <v>416.99</v>
      </c>
      <c r="BD26" s="171">
        <v>0</v>
      </c>
      <c r="BE26" s="171">
        <v>0</v>
      </c>
      <c r="BF26" s="171">
        <v>0</v>
      </c>
      <c r="BG26" s="171">
        <v>40891.39</v>
      </c>
      <c r="BH26" s="171">
        <v>107670.97</v>
      </c>
      <c r="BI26" s="178">
        <v>15804.74</v>
      </c>
      <c r="BJ26" s="171">
        <v>24432.14</v>
      </c>
      <c r="BK26" s="171">
        <v>0</v>
      </c>
      <c r="BL26" s="171">
        <v>0</v>
      </c>
      <c r="BM26" s="171">
        <v>56157.91</v>
      </c>
      <c r="BN26" s="171">
        <v>55155.63</v>
      </c>
      <c r="BO26" s="171">
        <v>734.04</v>
      </c>
      <c r="BP26" s="171">
        <v>0</v>
      </c>
      <c r="BQ26" s="171">
        <v>0</v>
      </c>
      <c r="BR26" s="171">
        <v>0</v>
      </c>
      <c r="BS26" s="171">
        <v>0</v>
      </c>
      <c r="BT26" s="429">
        <f t="shared" si="12"/>
        <v>-1</v>
      </c>
      <c r="BU26" s="428"/>
      <c r="BW26" s="27"/>
    </row>
    <row r="27" spans="1:76">
      <c r="A27" s="402" t="s">
        <v>116</v>
      </c>
      <c r="B27" s="133">
        <v>19452.514999999999</v>
      </c>
      <c r="C27" s="133">
        <v>0</v>
      </c>
      <c r="D27" s="133">
        <v>0</v>
      </c>
      <c r="E27" s="133">
        <v>9527.27</v>
      </c>
      <c r="F27" s="133">
        <v>124646.2</v>
      </c>
      <c r="G27" s="133">
        <v>34938.154999999999</v>
      </c>
      <c r="H27" s="133">
        <v>376.66</v>
      </c>
      <c r="I27" s="133">
        <v>39.671999999999997</v>
      </c>
      <c r="J27" s="133">
        <v>0</v>
      </c>
      <c r="K27" s="133">
        <v>199.03399999999999</v>
      </c>
      <c r="L27" s="133">
        <v>24687.526999999998</v>
      </c>
      <c r="M27" s="133">
        <v>39841.175000000003</v>
      </c>
      <c r="N27" s="415">
        <v>0</v>
      </c>
      <c r="O27" s="133">
        <v>0</v>
      </c>
      <c r="P27" s="133">
        <v>0</v>
      </c>
      <c r="Q27" s="133">
        <v>0</v>
      </c>
      <c r="R27" s="133">
        <v>72198.705000000002</v>
      </c>
      <c r="S27" s="133">
        <v>189643.38500000001</v>
      </c>
      <c r="T27" s="133">
        <v>37362.49</v>
      </c>
      <c r="U27" s="133">
        <v>0</v>
      </c>
      <c r="V27" s="133">
        <v>0</v>
      </c>
      <c r="W27" s="133">
        <v>0</v>
      </c>
      <c r="X27" s="133">
        <v>53742.324999999997</v>
      </c>
      <c r="Y27" s="423">
        <v>63963.555</v>
      </c>
      <c r="Z27" s="424">
        <v>35398.400000000001</v>
      </c>
      <c r="AA27" s="171">
        <v>0</v>
      </c>
      <c r="AB27" s="171">
        <v>0</v>
      </c>
      <c r="AC27" s="171">
        <v>46785.56</v>
      </c>
      <c r="AD27" s="171">
        <v>140889.29</v>
      </c>
      <c r="AE27" s="171">
        <v>75648.42</v>
      </c>
      <c r="AF27" s="171">
        <v>7331.57</v>
      </c>
      <c r="AG27" s="171">
        <v>0</v>
      </c>
      <c r="AH27" s="171">
        <v>0</v>
      </c>
      <c r="AI27" s="171">
        <v>0</v>
      </c>
      <c r="AJ27" s="171">
        <v>107188.99</v>
      </c>
      <c r="AK27" s="171">
        <v>154667.94</v>
      </c>
      <c r="AL27" s="424">
        <v>5674.6850000000004</v>
      </c>
      <c r="AM27" s="171">
        <v>0</v>
      </c>
      <c r="AN27" s="171">
        <v>0</v>
      </c>
      <c r="AO27" s="171">
        <v>0</v>
      </c>
      <c r="AP27" s="171">
        <v>140030.26999999999</v>
      </c>
      <c r="AQ27" s="171">
        <v>60260.544999999998</v>
      </c>
      <c r="AR27" s="171">
        <v>83177.64</v>
      </c>
      <c r="AS27" s="171">
        <v>0</v>
      </c>
      <c r="AT27" s="171">
        <v>0</v>
      </c>
      <c r="AU27" s="171">
        <v>0</v>
      </c>
      <c r="AV27" s="171">
        <v>48191.084999999999</v>
      </c>
      <c r="AW27" s="171">
        <v>100700.80499999999</v>
      </c>
      <c r="AX27" s="170">
        <v>70275.8</v>
      </c>
      <c r="AY27" s="171">
        <v>3979.04</v>
      </c>
      <c r="AZ27" s="171">
        <v>0</v>
      </c>
      <c r="BA27" s="171">
        <v>0</v>
      </c>
      <c r="BB27" s="171">
        <v>0</v>
      </c>
      <c r="BC27" s="171">
        <v>4091.51</v>
      </c>
      <c r="BD27" s="171">
        <v>0</v>
      </c>
      <c r="BE27" s="171">
        <v>653.36</v>
      </c>
      <c r="BF27" s="171">
        <v>0</v>
      </c>
      <c r="BG27" s="171">
        <v>48757.39</v>
      </c>
      <c r="BH27" s="171">
        <v>170534.1</v>
      </c>
      <c r="BI27" s="178">
        <v>47443.360000000001</v>
      </c>
      <c r="BJ27" s="171">
        <v>40052.870000000003</v>
      </c>
      <c r="BK27" s="171">
        <v>0</v>
      </c>
      <c r="BL27" s="171">
        <v>0</v>
      </c>
      <c r="BM27" s="171">
        <v>101330.22</v>
      </c>
      <c r="BN27" s="171">
        <v>127292.15</v>
      </c>
      <c r="BO27" s="171">
        <v>20235.14</v>
      </c>
      <c r="BP27" s="430">
        <v>0</v>
      </c>
      <c r="BQ27" s="171">
        <v>0</v>
      </c>
      <c r="BR27" s="171">
        <v>0</v>
      </c>
      <c r="BS27" s="171">
        <v>44.38</v>
      </c>
      <c r="BT27" s="429">
        <f t="shared" si="12"/>
        <v>-0.9990897790058082</v>
      </c>
      <c r="BU27" s="428"/>
      <c r="BW27" s="27"/>
      <c r="BX27" s="434"/>
    </row>
    <row r="28" spans="1:76">
      <c r="A28" s="402" t="s">
        <v>133</v>
      </c>
      <c r="B28" s="133">
        <v>1740.2750000000001</v>
      </c>
      <c r="C28" s="133">
        <v>0</v>
      </c>
      <c r="D28" s="133">
        <v>0</v>
      </c>
      <c r="E28" s="133">
        <v>4302.4849999999997</v>
      </c>
      <c r="F28" s="133">
        <v>55461.375</v>
      </c>
      <c r="G28" s="133">
        <v>53059.53</v>
      </c>
      <c r="H28" s="133">
        <v>0</v>
      </c>
      <c r="I28" s="133">
        <v>0</v>
      </c>
      <c r="J28" s="133">
        <v>0</v>
      </c>
      <c r="K28" s="133">
        <v>0</v>
      </c>
      <c r="L28" s="133">
        <v>7582.335</v>
      </c>
      <c r="M28" s="133">
        <v>1468.2750000000001</v>
      </c>
      <c r="N28" s="415">
        <v>0</v>
      </c>
      <c r="O28" s="133">
        <v>0</v>
      </c>
      <c r="P28" s="133">
        <v>0</v>
      </c>
      <c r="Q28" s="133">
        <v>0</v>
      </c>
      <c r="R28" s="133">
        <v>35425.89</v>
      </c>
      <c r="S28" s="133">
        <v>48262.334999999999</v>
      </c>
      <c r="T28" s="133">
        <v>4415.8249999999998</v>
      </c>
      <c r="U28" s="133">
        <v>0</v>
      </c>
      <c r="V28" s="133">
        <v>0</v>
      </c>
      <c r="W28" s="133">
        <v>0</v>
      </c>
      <c r="X28" s="133">
        <v>59254.345000000001</v>
      </c>
      <c r="Y28" s="423">
        <v>16921.174999999999</v>
      </c>
      <c r="Z28" s="424">
        <v>10277.51</v>
      </c>
      <c r="AA28" s="171">
        <v>0</v>
      </c>
      <c r="AB28" s="171">
        <v>0</v>
      </c>
      <c r="AC28" s="171">
        <v>12211.87</v>
      </c>
      <c r="AD28" s="171">
        <v>79285.05</v>
      </c>
      <c r="AE28" s="171">
        <v>25273.32</v>
      </c>
      <c r="AF28" s="171">
        <v>0</v>
      </c>
      <c r="AG28" s="171">
        <v>0</v>
      </c>
      <c r="AH28" s="171">
        <v>0</v>
      </c>
      <c r="AI28" s="171">
        <v>0</v>
      </c>
      <c r="AJ28" s="171">
        <v>39540.04</v>
      </c>
      <c r="AK28" s="171">
        <v>76000.14</v>
      </c>
      <c r="AL28" s="424">
        <v>346.28500000000003</v>
      </c>
      <c r="AM28" s="171">
        <v>0</v>
      </c>
      <c r="AN28" s="171">
        <v>0</v>
      </c>
      <c r="AO28" s="171">
        <v>0</v>
      </c>
      <c r="AP28" s="171">
        <v>91521.09</v>
      </c>
      <c r="AQ28" s="171">
        <v>15573.66</v>
      </c>
      <c r="AR28" s="171">
        <v>14377.235000000001</v>
      </c>
      <c r="AS28" s="171">
        <v>0</v>
      </c>
      <c r="AT28" s="171">
        <v>0</v>
      </c>
      <c r="AU28" s="171">
        <v>0</v>
      </c>
      <c r="AV28" s="171">
        <v>14306.275</v>
      </c>
      <c r="AW28" s="171">
        <v>33349.305</v>
      </c>
      <c r="AX28" s="170">
        <v>43571.11</v>
      </c>
      <c r="AY28" s="171">
        <v>1057.26</v>
      </c>
      <c r="AZ28" s="171">
        <v>0</v>
      </c>
      <c r="BA28" s="171">
        <v>0</v>
      </c>
      <c r="BB28" s="171">
        <v>0</v>
      </c>
      <c r="BC28" s="171">
        <v>43.85</v>
      </c>
      <c r="BD28" s="171">
        <v>0</v>
      </c>
      <c r="BE28" s="171">
        <v>57.33</v>
      </c>
      <c r="BF28" s="171">
        <v>0</v>
      </c>
      <c r="BG28" s="171">
        <v>4271.0600000000004</v>
      </c>
      <c r="BH28" s="171">
        <v>26102.17</v>
      </c>
      <c r="BI28" s="178">
        <v>28513.54</v>
      </c>
      <c r="BJ28" s="171">
        <v>8247.82</v>
      </c>
      <c r="BK28" s="171">
        <v>0</v>
      </c>
      <c r="BL28" s="171">
        <v>0</v>
      </c>
      <c r="BM28" s="171">
        <v>28871.23</v>
      </c>
      <c r="BN28" s="171">
        <v>64851.54</v>
      </c>
      <c r="BO28" s="171">
        <v>10966.03</v>
      </c>
      <c r="BP28" s="430">
        <v>0</v>
      </c>
      <c r="BQ28" s="171">
        <v>0</v>
      </c>
      <c r="BR28" s="171">
        <v>0</v>
      </c>
      <c r="BS28" s="171">
        <v>0</v>
      </c>
      <c r="BT28" s="429">
        <f t="shared" si="12"/>
        <v>-1</v>
      </c>
      <c r="BU28" s="428"/>
      <c r="BW28" s="27"/>
    </row>
    <row r="29" spans="1:76">
      <c r="A29" s="402" t="s">
        <v>117</v>
      </c>
      <c r="B29" s="133">
        <v>10907.785</v>
      </c>
      <c r="C29" s="133">
        <v>0</v>
      </c>
      <c r="D29" s="133">
        <v>0</v>
      </c>
      <c r="E29" s="133">
        <v>14124.385</v>
      </c>
      <c r="F29" s="133">
        <v>98705.486000000004</v>
      </c>
      <c r="G29" s="133">
        <v>128342.23</v>
      </c>
      <c r="H29" s="133">
        <v>0</v>
      </c>
      <c r="I29" s="133">
        <v>0</v>
      </c>
      <c r="J29" s="133">
        <v>0</v>
      </c>
      <c r="K29" s="133">
        <v>0</v>
      </c>
      <c r="L29" s="133">
        <v>8050.5249999999996</v>
      </c>
      <c r="M29" s="133">
        <v>1797.654</v>
      </c>
      <c r="N29" s="415">
        <v>0</v>
      </c>
      <c r="O29" s="133">
        <v>0</v>
      </c>
      <c r="P29" s="133">
        <v>0</v>
      </c>
      <c r="Q29" s="133">
        <v>0</v>
      </c>
      <c r="R29" s="133">
        <v>3965.2649999999999</v>
      </c>
      <c r="S29" s="133">
        <v>25491.455000000002</v>
      </c>
      <c r="T29" s="133">
        <v>0</v>
      </c>
      <c r="U29" s="133">
        <v>0</v>
      </c>
      <c r="V29" s="133">
        <v>0</v>
      </c>
      <c r="W29" s="133">
        <v>0</v>
      </c>
      <c r="X29" s="133">
        <v>63883.535000000003</v>
      </c>
      <c r="Y29" s="423">
        <v>11876.355</v>
      </c>
      <c r="Z29" s="424">
        <v>25144.07</v>
      </c>
      <c r="AA29" s="171">
        <v>144.86000000000001</v>
      </c>
      <c r="AB29" s="171">
        <v>21.31</v>
      </c>
      <c r="AC29" s="171">
        <v>20349.82</v>
      </c>
      <c r="AD29" s="171">
        <v>49368.72</v>
      </c>
      <c r="AE29" s="171">
        <v>17622.3</v>
      </c>
      <c r="AF29" s="171">
        <v>0</v>
      </c>
      <c r="AG29" s="171">
        <v>0</v>
      </c>
      <c r="AH29" s="171">
        <v>0</v>
      </c>
      <c r="AI29" s="171">
        <v>0</v>
      </c>
      <c r="AJ29" s="171">
        <v>42302.19</v>
      </c>
      <c r="AK29" s="171">
        <v>108468.28</v>
      </c>
      <c r="AL29" s="424">
        <v>0</v>
      </c>
      <c r="AM29" s="171">
        <v>0</v>
      </c>
      <c r="AN29" s="171">
        <v>0</v>
      </c>
      <c r="AO29" s="171">
        <v>0</v>
      </c>
      <c r="AP29" s="171">
        <v>162839.33499999999</v>
      </c>
      <c r="AQ29" s="171">
        <v>20316.445</v>
      </c>
      <c r="AR29" s="171">
        <v>6948.8450000000003</v>
      </c>
      <c r="AS29" s="171">
        <v>0</v>
      </c>
      <c r="AT29" s="171">
        <v>0</v>
      </c>
      <c r="AU29" s="171">
        <v>0</v>
      </c>
      <c r="AV29" s="171">
        <v>7649.1049999999996</v>
      </c>
      <c r="AW29" s="171">
        <v>9687.93</v>
      </c>
      <c r="AX29" s="170">
        <v>34275.269999999997</v>
      </c>
      <c r="AY29" s="171">
        <v>520.28</v>
      </c>
      <c r="AZ29" s="171">
        <v>0</v>
      </c>
      <c r="BA29" s="171">
        <v>0</v>
      </c>
      <c r="BB29" s="171">
        <v>0</v>
      </c>
      <c r="BC29" s="171">
        <v>0</v>
      </c>
      <c r="BD29" s="171">
        <v>4.05</v>
      </c>
      <c r="BE29" s="171">
        <v>103.29</v>
      </c>
      <c r="BF29" s="171">
        <v>3.5</v>
      </c>
      <c r="BG29" s="171">
        <v>6.51</v>
      </c>
      <c r="BH29" s="171">
        <v>9747.99</v>
      </c>
      <c r="BI29" s="178">
        <v>15321.57</v>
      </c>
      <c r="BJ29" s="171">
        <v>4795.34</v>
      </c>
      <c r="BK29" s="171">
        <v>0</v>
      </c>
      <c r="BL29" s="171">
        <v>0</v>
      </c>
      <c r="BM29" s="171">
        <v>16782.23</v>
      </c>
      <c r="BN29" s="171">
        <v>37845.339999999997</v>
      </c>
      <c r="BO29" s="171">
        <v>0</v>
      </c>
      <c r="BP29" s="430">
        <v>0</v>
      </c>
      <c r="BQ29" s="171">
        <v>0</v>
      </c>
      <c r="BR29" s="171">
        <v>0</v>
      </c>
      <c r="BS29" s="171">
        <v>0</v>
      </c>
      <c r="BT29" s="429">
        <f t="shared" si="12"/>
        <v>-1</v>
      </c>
      <c r="BU29" s="428"/>
      <c r="BW29" s="27"/>
    </row>
    <row r="30" spans="1:76">
      <c r="A30" s="403" t="s">
        <v>151</v>
      </c>
      <c r="B30" s="401">
        <f t="shared" ref="B30:AG30" si="13">+B9+B21</f>
        <v>169652.02100000001</v>
      </c>
      <c r="C30" s="148">
        <f t="shared" si="13"/>
        <v>378.96</v>
      </c>
      <c r="D30" s="148">
        <f t="shared" si="13"/>
        <v>432.32100000000003</v>
      </c>
      <c r="E30" s="148">
        <f t="shared" si="13"/>
        <v>111496.97199999999</v>
      </c>
      <c r="F30" s="148">
        <f t="shared" si="13"/>
        <v>1049268.4384000001</v>
      </c>
      <c r="G30" s="148">
        <f t="shared" si="13"/>
        <v>640843.06999999995</v>
      </c>
      <c r="H30" s="148">
        <f t="shared" si="13"/>
        <v>200052.641</v>
      </c>
      <c r="I30" s="148">
        <f t="shared" si="13"/>
        <v>658.88099999999997</v>
      </c>
      <c r="J30" s="148">
        <f t="shared" si="13"/>
        <v>69.975999999999999</v>
      </c>
      <c r="K30" s="148">
        <f t="shared" si="13"/>
        <v>205.15700000000001</v>
      </c>
      <c r="L30" s="148">
        <f t="shared" si="13"/>
        <v>701971.20849999995</v>
      </c>
      <c r="M30" s="148">
        <f t="shared" si="13"/>
        <v>297646.66600000003</v>
      </c>
      <c r="N30" s="401">
        <f t="shared" si="13"/>
        <v>5220.5</v>
      </c>
      <c r="O30" s="148">
        <f t="shared" si="13"/>
        <v>0</v>
      </c>
      <c r="P30" s="148">
        <f t="shared" si="13"/>
        <v>0</v>
      </c>
      <c r="Q30" s="148">
        <f t="shared" si="13"/>
        <v>0</v>
      </c>
      <c r="R30" s="148">
        <f t="shared" si="13"/>
        <v>552643.15</v>
      </c>
      <c r="S30" s="148">
        <f t="shared" si="13"/>
        <v>1330217.9709999999</v>
      </c>
      <c r="T30" s="148">
        <f t="shared" si="13"/>
        <v>488622.70899999997</v>
      </c>
      <c r="U30" s="148">
        <f t="shared" si="13"/>
        <v>262.56</v>
      </c>
      <c r="V30" s="148">
        <f t="shared" si="13"/>
        <v>0</v>
      </c>
      <c r="W30" s="148">
        <f t="shared" si="13"/>
        <v>0</v>
      </c>
      <c r="X30" s="148">
        <f t="shared" si="13"/>
        <v>711199.83</v>
      </c>
      <c r="Y30" s="148">
        <f t="shared" si="13"/>
        <v>1225507.0049999999</v>
      </c>
      <c r="Z30" s="401">
        <f t="shared" si="13"/>
        <v>516961.29</v>
      </c>
      <c r="AA30" s="148">
        <f t="shared" si="13"/>
        <v>1353.88</v>
      </c>
      <c r="AB30" s="148">
        <f t="shared" si="13"/>
        <v>88.28</v>
      </c>
      <c r="AC30" s="148">
        <f t="shared" si="13"/>
        <v>270438.37</v>
      </c>
      <c r="AD30" s="148">
        <f t="shared" si="13"/>
        <v>1319515.03</v>
      </c>
      <c r="AE30" s="148">
        <f t="shared" si="13"/>
        <v>694267.19</v>
      </c>
      <c r="AF30" s="148">
        <f t="shared" si="13"/>
        <v>178946.92</v>
      </c>
      <c r="AG30" s="148">
        <f t="shared" si="13"/>
        <v>373.32</v>
      </c>
      <c r="AH30" s="148">
        <f t="shared" ref="AH30:BO30" si="14">+AH9+AH21</f>
        <v>78.28</v>
      </c>
      <c r="AI30" s="148">
        <f t="shared" si="14"/>
        <v>854.55</v>
      </c>
      <c r="AJ30" s="148">
        <f t="shared" si="14"/>
        <v>909703.21</v>
      </c>
      <c r="AK30" s="148">
        <f t="shared" si="14"/>
        <v>1036032.88</v>
      </c>
      <c r="AL30" s="401">
        <f t="shared" si="14"/>
        <v>71033.670499999993</v>
      </c>
      <c r="AM30" s="148">
        <f t="shared" si="14"/>
        <v>175.4605</v>
      </c>
      <c r="AN30" s="148">
        <f t="shared" si="14"/>
        <v>473.85149999999999</v>
      </c>
      <c r="AO30" s="148">
        <f t="shared" si="14"/>
        <v>154.7388</v>
      </c>
      <c r="AP30" s="148">
        <f t="shared" si="14"/>
        <v>1040493.5115</v>
      </c>
      <c r="AQ30" s="148">
        <f t="shared" si="14"/>
        <v>901855.00150000001</v>
      </c>
      <c r="AR30" s="148">
        <f t="shared" si="14"/>
        <v>408032.234</v>
      </c>
      <c r="AS30" s="148">
        <f t="shared" si="14"/>
        <v>960.13300000000004</v>
      </c>
      <c r="AT30" s="148">
        <f t="shared" si="14"/>
        <v>722.98850000000004</v>
      </c>
      <c r="AU30" s="148">
        <f t="shared" si="14"/>
        <v>1098.579</v>
      </c>
      <c r="AV30" s="148">
        <f t="shared" si="14"/>
        <v>311498.57549999998</v>
      </c>
      <c r="AW30" s="148">
        <f t="shared" si="14"/>
        <v>1039009.8752</v>
      </c>
      <c r="AX30" s="152">
        <f t="shared" si="14"/>
        <v>539568.34</v>
      </c>
      <c r="AY30" s="148">
        <f t="shared" si="14"/>
        <v>39908.550000000003</v>
      </c>
      <c r="AZ30" s="148">
        <f t="shared" si="14"/>
        <v>28.29</v>
      </c>
      <c r="BA30" s="148">
        <f t="shared" si="14"/>
        <v>0</v>
      </c>
      <c r="BB30" s="148">
        <f t="shared" si="14"/>
        <v>0</v>
      </c>
      <c r="BC30" s="148">
        <f t="shared" si="14"/>
        <v>41445.69</v>
      </c>
      <c r="BD30" s="148">
        <f t="shared" si="14"/>
        <v>43.01</v>
      </c>
      <c r="BE30" s="148">
        <f t="shared" si="14"/>
        <v>182657.67</v>
      </c>
      <c r="BF30" s="148">
        <f t="shared" si="14"/>
        <v>436.37</v>
      </c>
      <c r="BG30" s="148">
        <f t="shared" si="14"/>
        <v>233964.44</v>
      </c>
      <c r="BH30" s="148">
        <f t="shared" si="14"/>
        <v>766418.86</v>
      </c>
      <c r="BI30" s="426">
        <f t="shared" si="14"/>
        <v>162686.53</v>
      </c>
      <c r="BJ30" s="148">
        <f t="shared" si="14"/>
        <v>122975.83</v>
      </c>
      <c r="BK30" s="148">
        <f t="shared" si="14"/>
        <v>318.45999999999998</v>
      </c>
      <c r="BL30" s="148">
        <f t="shared" si="14"/>
        <v>722.06</v>
      </c>
      <c r="BM30" s="148">
        <f t="shared" si="14"/>
        <v>778490.66</v>
      </c>
      <c r="BN30" s="148">
        <f t="shared" si="14"/>
        <v>1451731.67</v>
      </c>
      <c r="BO30" s="148">
        <f t="shared" si="14"/>
        <v>213447.75</v>
      </c>
      <c r="BP30" s="148">
        <f t="shared" ref="BP30:BQ30" si="15">+BP9+BP21</f>
        <v>591.83000000000004</v>
      </c>
      <c r="BQ30" s="148">
        <f t="shared" si="15"/>
        <v>208.86</v>
      </c>
      <c r="BR30" s="148">
        <f t="shared" ref="BR30:BS30" si="16">+BR9+BR21</f>
        <v>642.13</v>
      </c>
      <c r="BS30" s="148">
        <f t="shared" si="16"/>
        <v>2753.8199999999997</v>
      </c>
      <c r="BT30" s="165">
        <f>+IFERROR(BS30/BG30-1,"-")</f>
        <v>-0.98822974978590761</v>
      </c>
      <c r="BU30" s="431"/>
      <c r="BW30" s="27"/>
    </row>
    <row r="31" spans="1:76">
      <c r="A31" s="404" t="s">
        <v>135</v>
      </c>
      <c r="B31" s="133">
        <v>33214.03</v>
      </c>
      <c r="C31" s="133">
        <v>4301.97</v>
      </c>
      <c r="D31" s="133">
        <v>0</v>
      </c>
      <c r="E31" s="133">
        <v>0</v>
      </c>
      <c r="F31" s="133">
        <v>0</v>
      </c>
      <c r="G31" s="133">
        <v>5742.27</v>
      </c>
      <c r="H31" s="133">
        <v>0</v>
      </c>
      <c r="I31" s="133">
        <v>340.46499999999997</v>
      </c>
      <c r="J31" s="133">
        <v>0</v>
      </c>
      <c r="K31" s="133">
        <v>109.97499999999999</v>
      </c>
      <c r="L31" s="133">
        <v>0</v>
      </c>
      <c r="M31" s="133">
        <v>0</v>
      </c>
      <c r="N31" s="415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423">
        <v>0</v>
      </c>
      <c r="Z31" s="424">
        <v>0</v>
      </c>
      <c r="AA31" s="171">
        <v>8374.1299999999992</v>
      </c>
      <c r="AB31" s="171">
        <v>9351.5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0</v>
      </c>
      <c r="AI31" s="171">
        <v>0</v>
      </c>
      <c r="AJ31" s="171">
        <v>0</v>
      </c>
      <c r="AK31" s="171">
        <v>0</v>
      </c>
      <c r="AL31" s="424">
        <v>5963.3149999999996</v>
      </c>
      <c r="AM31" s="171">
        <v>17360.174999999999</v>
      </c>
      <c r="AN31" s="171">
        <v>5341.3950000000004</v>
      </c>
      <c r="AO31" s="171">
        <v>0</v>
      </c>
      <c r="AP31" s="171">
        <v>0</v>
      </c>
      <c r="AQ31" s="171">
        <v>0</v>
      </c>
      <c r="AR31" s="171">
        <v>0</v>
      </c>
      <c r="AS31" s="171">
        <v>0</v>
      </c>
      <c r="AT31" s="171">
        <v>0</v>
      </c>
      <c r="AU31" s="171">
        <v>0</v>
      </c>
      <c r="AV31" s="171">
        <v>0</v>
      </c>
      <c r="AW31" s="171">
        <v>0</v>
      </c>
      <c r="AX31" s="170">
        <v>0</v>
      </c>
      <c r="AY31" s="171">
        <v>0</v>
      </c>
      <c r="AZ31" s="171">
        <v>0</v>
      </c>
      <c r="BA31" s="171">
        <v>0</v>
      </c>
      <c r="BB31" s="171">
        <v>0</v>
      </c>
      <c r="BC31" s="171">
        <v>0</v>
      </c>
      <c r="BD31" s="171">
        <v>0</v>
      </c>
      <c r="BE31" s="171">
        <v>0</v>
      </c>
      <c r="BF31" s="171">
        <v>0</v>
      </c>
      <c r="BG31" s="171">
        <v>0</v>
      </c>
      <c r="BH31" s="171">
        <v>0</v>
      </c>
      <c r="BI31" s="178">
        <v>0</v>
      </c>
      <c r="BJ31" s="171">
        <v>0</v>
      </c>
      <c r="BK31" s="171">
        <v>0</v>
      </c>
      <c r="BL31" s="171">
        <v>0</v>
      </c>
      <c r="BM31" s="171">
        <v>0</v>
      </c>
      <c r="BN31" s="171">
        <v>0</v>
      </c>
      <c r="BO31" s="171">
        <v>0</v>
      </c>
      <c r="BP31" s="171">
        <v>0</v>
      </c>
      <c r="BQ31" s="171">
        <v>0</v>
      </c>
      <c r="BR31" s="171">
        <v>0</v>
      </c>
      <c r="BS31" s="171">
        <v>0</v>
      </c>
      <c r="BT31" s="429" t="str">
        <f>+IFERROR(BS31/BG31-1,"-")</f>
        <v>-</v>
      </c>
      <c r="BU31" s="432"/>
      <c r="BW31" s="27"/>
    </row>
    <row r="32" spans="1:76">
      <c r="A32" s="404" t="s">
        <v>152</v>
      </c>
      <c r="B32" s="133">
        <v>26009.535</v>
      </c>
      <c r="C32" s="133">
        <v>4260.57</v>
      </c>
      <c r="D32" s="133">
        <v>0</v>
      </c>
      <c r="E32" s="133">
        <v>0</v>
      </c>
      <c r="F32" s="133">
        <v>0</v>
      </c>
      <c r="G32" s="133">
        <v>1155.5550000000001</v>
      </c>
      <c r="H32" s="133">
        <v>0</v>
      </c>
      <c r="I32" s="133">
        <v>88.185000000000002</v>
      </c>
      <c r="J32" s="133">
        <v>0</v>
      </c>
      <c r="K32" s="133">
        <v>0</v>
      </c>
      <c r="L32" s="133">
        <v>0</v>
      </c>
      <c r="M32" s="133">
        <v>0</v>
      </c>
      <c r="N32" s="415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423">
        <v>0</v>
      </c>
      <c r="Z32" s="424">
        <v>0</v>
      </c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171">
        <v>0</v>
      </c>
      <c r="AG32" s="171">
        <v>0</v>
      </c>
      <c r="AH32" s="171">
        <v>0</v>
      </c>
      <c r="AI32" s="171">
        <v>0</v>
      </c>
      <c r="AJ32" s="171">
        <v>0</v>
      </c>
      <c r="AK32" s="171">
        <v>0</v>
      </c>
      <c r="AL32" s="424">
        <v>0</v>
      </c>
      <c r="AM32" s="171">
        <v>0</v>
      </c>
      <c r="AN32" s="171">
        <v>0</v>
      </c>
      <c r="AO32" s="171">
        <v>0</v>
      </c>
      <c r="AP32" s="171">
        <v>0</v>
      </c>
      <c r="AQ32" s="171">
        <v>0</v>
      </c>
      <c r="AR32" s="171">
        <v>0</v>
      </c>
      <c r="AS32" s="171">
        <v>0</v>
      </c>
      <c r="AT32" s="171">
        <v>0</v>
      </c>
      <c r="AU32" s="171">
        <v>0</v>
      </c>
      <c r="AV32" s="171">
        <v>0</v>
      </c>
      <c r="AW32" s="171">
        <v>0</v>
      </c>
      <c r="AX32" s="170">
        <v>0</v>
      </c>
      <c r="AY32" s="171">
        <v>0</v>
      </c>
      <c r="AZ32" s="171">
        <v>0</v>
      </c>
      <c r="BA32" s="171">
        <v>0</v>
      </c>
      <c r="BB32" s="171">
        <v>0</v>
      </c>
      <c r="BC32" s="171">
        <v>0</v>
      </c>
      <c r="BD32" s="171">
        <v>0</v>
      </c>
      <c r="BE32" s="171">
        <v>0</v>
      </c>
      <c r="BF32" s="171">
        <v>0</v>
      </c>
      <c r="BG32" s="171">
        <v>0</v>
      </c>
      <c r="BH32" s="171">
        <v>0</v>
      </c>
      <c r="BI32" s="178">
        <v>0</v>
      </c>
      <c r="BJ32" s="171">
        <v>0</v>
      </c>
      <c r="BK32" s="171">
        <v>0</v>
      </c>
      <c r="BL32" s="171">
        <v>0</v>
      </c>
      <c r="BM32" s="171">
        <v>0</v>
      </c>
      <c r="BN32" s="171">
        <v>0</v>
      </c>
      <c r="BO32" s="171">
        <v>0</v>
      </c>
      <c r="BP32" s="171">
        <v>0</v>
      </c>
      <c r="BQ32" s="171">
        <v>0</v>
      </c>
      <c r="BR32" s="171">
        <v>0</v>
      </c>
      <c r="BS32" s="171">
        <v>0</v>
      </c>
      <c r="BT32" s="429" t="str">
        <f t="shared" ref="BT32:BT35" si="17">+IFERROR(BS32/BG32-1,"-")</f>
        <v>-</v>
      </c>
      <c r="BU32" s="432"/>
      <c r="BW32" s="27"/>
    </row>
    <row r="33" spans="1:75">
      <c r="A33" s="404" t="s">
        <v>118</v>
      </c>
      <c r="B33" s="133">
        <v>27795.145</v>
      </c>
      <c r="C33" s="133">
        <v>8884.2800000000007</v>
      </c>
      <c r="D33" s="133">
        <v>0</v>
      </c>
      <c r="E33" s="133">
        <v>0</v>
      </c>
      <c r="F33" s="133">
        <v>0</v>
      </c>
      <c r="G33" s="133">
        <v>5706</v>
      </c>
      <c r="H33" s="133">
        <v>0</v>
      </c>
      <c r="I33" s="133">
        <v>0</v>
      </c>
      <c r="J33" s="133">
        <v>0</v>
      </c>
      <c r="K33" s="133">
        <v>1793.32</v>
      </c>
      <c r="L33" s="133">
        <v>0</v>
      </c>
      <c r="M33" s="133">
        <v>0</v>
      </c>
      <c r="N33" s="415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423">
        <v>0</v>
      </c>
      <c r="Z33" s="424">
        <v>0</v>
      </c>
      <c r="AA33" s="171">
        <v>13717.1</v>
      </c>
      <c r="AB33" s="171">
        <v>15955.41</v>
      </c>
      <c r="AC33" s="171">
        <v>531.92999999999995</v>
      </c>
      <c r="AD33" s="171">
        <v>0</v>
      </c>
      <c r="AE33" s="171">
        <v>0</v>
      </c>
      <c r="AF33" s="171">
        <v>0</v>
      </c>
      <c r="AG33" s="171">
        <v>0</v>
      </c>
      <c r="AH33" s="171">
        <v>0</v>
      </c>
      <c r="AI33" s="171">
        <v>0</v>
      </c>
      <c r="AJ33" s="171">
        <v>0</v>
      </c>
      <c r="AK33" s="171">
        <v>7090.83</v>
      </c>
      <c r="AL33" s="424">
        <v>13498.735000000001</v>
      </c>
      <c r="AM33" s="171">
        <v>7564.9250000000002</v>
      </c>
      <c r="AN33" s="171">
        <v>2180.6750000000002</v>
      </c>
      <c r="AO33" s="171">
        <v>0</v>
      </c>
      <c r="AP33" s="171">
        <v>0</v>
      </c>
      <c r="AQ33" s="171">
        <v>0</v>
      </c>
      <c r="AR33" s="171">
        <v>7096.73</v>
      </c>
      <c r="AS33" s="171">
        <v>12731.305</v>
      </c>
      <c r="AT33" s="171">
        <v>0</v>
      </c>
      <c r="AU33" s="171">
        <v>0</v>
      </c>
      <c r="AV33" s="171">
        <v>0</v>
      </c>
      <c r="AW33" s="171">
        <v>0</v>
      </c>
      <c r="AX33" s="170">
        <v>0</v>
      </c>
      <c r="AY33" s="171">
        <v>123.71</v>
      </c>
      <c r="AZ33" s="171">
        <v>0</v>
      </c>
      <c r="BA33" s="171">
        <v>0</v>
      </c>
      <c r="BB33" s="171">
        <v>1495.9</v>
      </c>
      <c r="BC33" s="171">
        <v>0</v>
      </c>
      <c r="BD33" s="171">
        <v>0</v>
      </c>
      <c r="BE33" s="171">
        <v>115.93</v>
      </c>
      <c r="BF33" s="171">
        <v>0</v>
      </c>
      <c r="BG33" s="171">
        <v>0</v>
      </c>
      <c r="BH33" s="171">
        <v>0</v>
      </c>
      <c r="BI33" s="178">
        <v>637.41</v>
      </c>
      <c r="BJ33" s="171">
        <v>0</v>
      </c>
      <c r="BK33" s="171">
        <v>0</v>
      </c>
      <c r="BL33" s="171">
        <v>0</v>
      </c>
      <c r="BM33" s="171">
        <v>0</v>
      </c>
      <c r="BN33" s="171">
        <v>0</v>
      </c>
      <c r="BO33" s="171">
        <v>4874.13</v>
      </c>
      <c r="BP33" s="171">
        <v>17300.09</v>
      </c>
      <c r="BQ33" s="171">
        <v>32.96</v>
      </c>
      <c r="BR33" s="171">
        <v>0</v>
      </c>
      <c r="BS33" s="171">
        <v>0</v>
      </c>
      <c r="BT33" s="429" t="str">
        <f t="shared" si="17"/>
        <v>-</v>
      </c>
      <c r="BU33" s="432"/>
      <c r="BW33" s="27"/>
    </row>
    <row r="34" spans="1:75">
      <c r="A34" s="404" t="s">
        <v>153</v>
      </c>
      <c r="B34" s="133">
        <v>26195.014999999999</v>
      </c>
      <c r="C34" s="133">
        <v>7128.22</v>
      </c>
      <c r="D34" s="133">
        <v>0</v>
      </c>
      <c r="E34" s="133">
        <v>0</v>
      </c>
      <c r="F34" s="133">
        <v>0</v>
      </c>
      <c r="G34" s="133">
        <v>4117.42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415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423">
        <v>0</v>
      </c>
      <c r="Z34" s="424">
        <v>0</v>
      </c>
      <c r="AA34" s="171">
        <v>787.05</v>
      </c>
      <c r="AB34" s="171">
        <v>10100.14</v>
      </c>
      <c r="AC34" s="171">
        <v>10411.549999999999</v>
      </c>
      <c r="AD34" s="171">
        <v>0</v>
      </c>
      <c r="AE34" s="171">
        <v>0</v>
      </c>
      <c r="AF34" s="171">
        <v>2882.64</v>
      </c>
      <c r="AG34" s="171">
        <v>0</v>
      </c>
      <c r="AH34" s="171">
        <v>0</v>
      </c>
      <c r="AI34" s="171">
        <v>0</v>
      </c>
      <c r="AJ34" s="171">
        <v>0</v>
      </c>
      <c r="AK34" s="171">
        <v>3265.14</v>
      </c>
      <c r="AL34" s="424">
        <v>11375.95</v>
      </c>
      <c r="AM34" s="171">
        <v>5766.2150000000001</v>
      </c>
      <c r="AN34" s="171">
        <v>7007.8</v>
      </c>
      <c r="AO34" s="171">
        <v>7723.5349999999999</v>
      </c>
      <c r="AP34" s="171">
        <v>4048.9949999999999</v>
      </c>
      <c r="AQ34" s="171">
        <v>1394.55</v>
      </c>
      <c r="AR34" s="171">
        <v>3958.9949999999999</v>
      </c>
      <c r="AS34" s="171">
        <v>9595.7450000000008</v>
      </c>
      <c r="AT34" s="171">
        <v>0</v>
      </c>
      <c r="AU34" s="171">
        <v>0</v>
      </c>
      <c r="AV34" s="171">
        <v>0</v>
      </c>
      <c r="AW34" s="171">
        <v>0</v>
      </c>
      <c r="AX34" s="170">
        <v>0</v>
      </c>
      <c r="AY34" s="171">
        <v>271.01</v>
      </c>
      <c r="AZ34" s="171">
        <v>0</v>
      </c>
      <c r="BA34" s="171">
        <v>0</v>
      </c>
      <c r="BB34" s="171">
        <v>295.70999999999998</v>
      </c>
      <c r="BC34" s="171">
        <v>0</v>
      </c>
      <c r="BD34" s="171">
        <v>0</v>
      </c>
      <c r="BE34" s="171">
        <v>0</v>
      </c>
      <c r="BF34" s="171">
        <v>0</v>
      </c>
      <c r="BG34" s="171">
        <v>0</v>
      </c>
      <c r="BH34" s="171">
        <v>0</v>
      </c>
      <c r="BI34" s="178">
        <v>0</v>
      </c>
      <c r="BJ34" s="171">
        <v>0</v>
      </c>
      <c r="BK34" s="171">
        <v>0</v>
      </c>
      <c r="BL34" s="171">
        <v>0</v>
      </c>
      <c r="BM34" s="171">
        <v>0</v>
      </c>
      <c r="BN34" s="171">
        <v>0</v>
      </c>
      <c r="BO34" s="171">
        <v>4404.55</v>
      </c>
      <c r="BP34" s="171">
        <v>10137.959999999999</v>
      </c>
      <c r="BQ34" s="171">
        <v>38.130000000000003</v>
      </c>
      <c r="BR34" s="171">
        <v>0</v>
      </c>
      <c r="BS34" s="171">
        <v>0</v>
      </c>
      <c r="BT34" s="429" t="str">
        <f t="shared" si="17"/>
        <v>-</v>
      </c>
      <c r="BU34" s="432"/>
      <c r="BW34" s="27"/>
    </row>
    <row r="35" spans="1:75" s="396" customFormat="1">
      <c r="A35" s="405" t="s">
        <v>154</v>
      </c>
      <c r="B35" s="133"/>
      <c r="C35" s="133"/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415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423">
        <v>0</v>
      </c>
      <c r="Z35" s="424">
        <v>0</v>
      </c>
      <c r="AA35" s="171">
        <v>8654.16</v>
      </c>
      <c r="AB35" s="171">
        <v>21805.599999999999</v>
      </c>
      <c r="AC35" s="171">
        <v>17582.41</v>
      </c>
      <c r="AD35" s="171">
        <v>1650.72</v>
      </c>
      <c r="AE35" s="171">
        <v>18222.38</v>
      </c>
      <c r="AF35" s="171">
        <v>10674.82</v>
      </c>
      <c r="AG35" s="171">
        <v>1917.53</v>
      </c>
      <c r="AH35" s="171">
        <v>41.73</v>
      </c>
      <c r="AI35" s="171">
        <v>405.76</v>
      </c>
      <c r="AJ35" s="171">
        <v>8076.02</v>
      </c>
      <c r="AK35" s="171">
        <v>24732.15</v>
      </c>
      <c r="AL35" s="424">
        <v>0</v>
      </c>
      <c r="AM35" s="171">
        <v>0</v>
      </c>
      <c r="AN35" s="171">
        <v>0</v>
      </c>
      <c r="AO35" s="171">
        <v>0</v>
      </c>
      <c r="AP35" s="171">
        <v>0</v>
      </c>
      <c r="AQ35" s="171">
        <v>0</v>
      </c>
      <c r="AR35" s="171">
        <v>0</v>
      </c>
      <c r="AS35" s="171">
        <v>0</v>
      </c>
      <c r="AT35" s="171">
        <v>0</v>
      </c>
      <c r="AU35" s="171">
        <v>0</v>
      </c>
      <c r="AV35" s="171">
        <v>0</v>
      </c>
      <c r="AW35" s="171">
        <v>0</v>
      </c>
      <c r="AX35" s="170">
        <v>3729.38</v>
      </c>
      <c r="AY35" s="171">
        <v>2008.15</v>
      </c>
      <c r="AZ35" s="171">
        <v>0</v>
      </c>
      <c r="BA35" s="171">
        <v>3285.52</v>
      </c>
      <c r="BB35" s="171">
        <v>3477.08</v>
      </c>
      <c r="BC35" s="171">
        <v>88.89</v>
      </c>
      <c r="BD35" s="171">
        <v>0</v>
      </c>
      <c r="BE35" s="171">
        <v>11.73</v>
      </c>
      <c r="BF35" s="171">
        <v>0</v>
      </c>
      <c r="BG35" s="171">
        <v>0</v>
      </c>
      <c r="BH35" s="171">
        <v>0</v>
      </c>
      <c r="BI35" s="178">
        <v>0</v>
      </c>
      <c r="BJ35" s="171">
        <v>0</v>
      </c>
      <c r="BK35" s="171">
        <v>0</v>
      </c>
      <c r="BL35" s="171">
        <v>77.5</v>
      </c>
      <c r="BM35" s="171">
        <v>0</v>
      </c>
      <c r="BN35" s="171">
        <v>3131.41</v>
      </c>
      <c r="BO35" s="171">
        <v>16523.16</v>
      </c>
      <c r="BP35" s="171">
        <v>5345.31</v>
      </c>
      <c r="BQ35" s="171">
        <v>0</v>
      </c>
      <c r="BR35" s="171">
        <v>0</v>
      </c>
      <c r="BS35" s="171">
        <v>0</v>
      </c>
      <c r="BT35" s="429" t="str">
        <f t="shared" si="17"/>
        <v>-</v>
      </c>
      <c r="BU35" s="432"/>
      <c r="BV35"/>
      <c r="BW35" s="27"/>
    </row>
    <row r="36" spans="1:75">
      <c r="A36" s="404" t="s">
        <v>119</v>
      </c>
      <c r="B36" s="133">
        <v>19580.36</v>
      </c>
      <c r="C36" s="133">
        <v>8329.67</v>
      </c>
      <c r="D36" s="133">
        <v>0</v>
      </c>
      <c r="E36" s="133">
        <v>0</v>
      </c>
      <c r="F36" s="133">
        <v>0</v>
      </c>
      <c r="G36" s="133">
        <v>21588.935000000001</v>
      </c>
      <c r="H36" s="133">
        <v>0</v>
      </c>
      <c r="I36" s="133">
        <v>2419.9899999999998</v>
      </c>
      <c r="J36" s="133">
        <v>0</v>
      </c>
      <c r="K36" s="133">
        <v>0</v>
      </c>
      <c r="L36" s="133">
        <v>0</v>
      </c>
      <c r="M36" s="133">
        <v>0</v>
      </c>
      <c r="N36" s="415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423">
        <v>0</v>
      </c>
      <c r="Z36" s="424">
        <v>0</v>
      </c>
      <c r="AA36" s="171">
        <v>2642.78</v>
      </c>
      <c r="AB36" s="171">
        <v>10782.7</v>
      </c>
      <c r="AC36" s="171">
        <v>5924.77</v>
      </c>
      <c r="AD36" s="171">
        <v>3024.87</v>
      </c>
      <c r="AE36" s="171">
        <v>7536.41</v>
      </c>
      <c r="AF36" s="171">
        <v>4968.16</v>
      </c>
      <c r="AG36" s="171">
        <v>240.14</v>
      </c>
      <c r="AH36" s="171">
        <v>0</v>
      </c>
      <c r="AI36" s="171">
        <v>0</v>
      </c>
      <c r="AJ36" s="171">
        <v>0</v>
      </c>
      <c r="AK36" s="171">
        <v>10951.02</v>
      </c>
      <c r="AL36" s="424">
        <v>9407.26</v>
      </c>
      <c r="AM36" s="171">
        <v>10725.415000000001</v>
      </c>
      <c r="AN36" s="171">
        <v>22063.780999999999</v>
      </c>
      <c r="AO36" s="171">
        <v>18235.5</v>
      </c>
      <c r="AP36" s="171">
        <v>26540.455000000002</v>
      </c>
      <c r="AQ36" s="171">
        <v>24388.04</v>
      </c>
      <c r="AR36" s="171">
        <v>18943.88</v>
      </c>
      <c r="AS36" s="171">
        <v>12008.18</v>
      </c>
      <c r="AT36" s="171">
        <v>230.5</v>
      </c>
      <c r="AU36" s="171">
        <v>0</v>
      </c>
      <c r="AV36" s="171">
        <v>0</v>
      </c>
      <c r="AW36" s="171">
        <v>0</v>
      </c>
      <c r="AX36" s="170">
        <v>3533.7</v>
      </c>
      <c r="AY36" s="171">
        <v>1552.38</v>
      </c>
      <c r="AZ36" s="171">
        <v>0</v>
      </c>
      <c r="BA36" s="171">
        <v>3158.92</v>
      </c>
      <c r="BB36" s="171">
        <v>2351.4499999999998</v>
      </c>
      <c r="BC36" s="171">
        <v>0</v>
      </c>
      <c r="BD36" s="171">
        <v>0</v>
      </c>
      <c r="BE36" s="171">
        <v>0</v>
      </c>
      <c r="BF36" s="171">
        <v>0</v>
      </c>
      <c r="BG36" s="171">
        <v>0</v>
      </c>
      <c r="BH36" s="171">
        <v>0</v>
      </c>
      <c r="BI36" s="178">
        <v>0</v>
      </c>
      <c r="BJ36" s="171">
        <v>0</v>
      </c>
      <c r="BK36" s="171">
        <v>0</v>
      </c>
      <c r="BL36" s="171">
        <v>0</v>
      </c>
      <c r="BM36" s="171">
        <v>0</v>
      </c>
      <c r="BN36" s="171">
        <v>0</v>
      </c>
      <c r="BO36" s="171">
        <v>2315.3200000000002</v>
      </c>
      <c r="BP36" s="171">
        <v>5827.34</v>
      </c>
      <c r="BQ36" s="171">
        <v>17.23</v>
      </c>
      <c r="BR36" s="171">
        <v>0</v>
      </c>
      <c r="BS36" s="171">
        <v>0</v>
      </c>
      <c r="BT36" s="429" t="str">
        <f>+IFERROR(BS36/BG36-1,"-")</f>
        <v>-</v>
      </c>
      <c r="BU36" s="432"/>
      <c r="BW36" s="27"/>
    </row>
    <row r="37" spans="1:75">
      <c r="A37" s="406" t="s">
        <v>155</v>
      </c>
      <c r="B37" s="407">
        <f t="shared" ref="B37:Y37" si="18">+SUM(B31:B36)</f>
        <v>132794.08499999999</v>
      </c>
      <c r="C37" s="408">
        <f t="shared" si="18"/>
        <v>32904.71</v>
      </c>
      <c r="D37" s="409">
        <f t="shared" si="18"/>
        <v>0</v>
      </c>
      <c r="E37" s="409">
        <f t="shared" si="18"/>
        <v>0</v>
      </c>
      <c r="F37" s="409">
        <f t="shared" si="18"/>
        <v>0</v>
      </c>
      <c r="G37" s="409">
        <f t="shared" si="18"/>
        <v>38310.18</v>
      </c>
      <c r="H37" s="409">
        <f t="shared" si="18"/>
        <v>0</v>
      </c>
      <c r="I37" s="409">
        <f t="shared" si="18"/>
        <v>2848.64</v>
      </c>
      <c r="J37" s="409">
        <f t="shared" si="18"/>
        <v>0</v>
      </c>
      <c r="K37" s="409">
        <f t="shared" si="18"/>
        <v>1903.2950000000001</v>
      </c>
      <c r="L37" s="409">
        <f t="shared" si="18"/>
        <v>0</v>
      </c>
      <c r="M37" s="409">
        <f t="shared" si="18"/>
        <v>0</v>
      </c>
      <c r="N37" s="407">
        <f t="shared" si="18"/>
        <v>0</v>
      </c>
      <c r="O37" s="408">
        <f t="shared" si="18"/>
        <v>0</v>
      </c>
      <c r="P37" s="409">
        <f t="shared" si="18"/>
        <v>0</v>
      </c>
      <c r="Q37" s="409">
        <f t="shared" si="18"/>
        <v>0</v>
      </c>
      <c r="R37" s="409">
        <f t="shared" si="18"/>
        <v>0</v>
      </c>
      <c r="S37" s="409">
        <f t="shared" si="18"/>
        <v>0</v>
      </c>
      <c r="T37" s="409">
        <f t="shared" si="18"/>
        <v>0</v>
      </c>
      <c r="U37" s="409">
        <f t="shared" si="18"/>
        <v>0</v>
      </c>
      <c r="V37" s="409">
        <f t="shared" si="18"/>
        <v>0</v>
      </c>
      <c r="W37" s="409">
        <f t="shared" si="18"/>
        <v>0</v>
      </c>
      <c r="X37" s="409">
        <f t="shared" si="18"/>
        <v>0</v>
      </c>
      <c r="Y37" s="409">
        <f t="shared" si="18"/>
        <v>0</v>
      </c>
      <c r="Z37" s="425">
        <f t="shared" ref="Z37:BO37" si="19">SUM(Z31:Z36)</f>
        <v>0</v>
      </c>
      <c r="AA37" s="409">
        <f t="shared" si="19"/>
        <v>34175.22</v>
      </c>
      <c r="AB37" s="409">
        <f t="shared" si="19"/>
        <v>67995.350000000006</v>
      </c>
      <c r="AC37" s="409">
        <f t="shared" si="19"/>
        <v>34450.660000000003</v>
      </c>
      <c r="AD37" s="409">
        <f t="shared" si="19"/>
        <v>4675.59</v>
      </c>
      <c r="AE37" s="409">
        <f t="shared" si="19"/>
        <v>25758.79</v>
      </c>
      <c r="AF37" s="409">
        <f t="shared" si="19"/>
        <v>18525.62</v>
      </c>
      <c r="AG37" s="409">
        <f t="shared" si="19"/>
        <v>2157.67</v>
      </c>
      <c r="AH37" s="409">
        <f t="shared" si="19"/>
        <v>41.73</v>
      </c>
      <c r="AI37" s="409">
        <f t="shared" si="19"/>
        <v>405.76</v>
      </c>
      <c r="AJ37" s="409">
        <f t="shared" si="19"/>
        <v>8076.02</v>
      </c>
      <c r="AK37" s="409">
        <f t="shared" si="19"/>
        <v>46039.14</v>
      </c>
      <c r="AL37" s="425">
        <f t="shared" si="19"/>
        <v>40245.26</v>
      </c>
      <c r="AM37" s="409">
        <f t="shared" si="19"/>
        <v>41416.730000000003</v>
      </c>
      <c r="AN37" s="409">
        <f t="shared" si="19"/>
        <v>36593.650999999998</v>
      </c>
      <c r="AO37" s="409">
        <f t="shared" si="19"/>
        <v>25959.035</v>
      </c>
      <c r="AP37" s="409">
        <f t="shared" si="19"/>
        <v>30589.45</v>
      </c>
      <c r="AQ37" s="409">
        <f t="shared" si="19"/>
        <v>25782.59</v>
      </c>
      <c r="AR37" s="409">
        <f t="shared" si="19"/>
        <v>29999.605</v>
      </c>
      <c r="AS37" s="409">
        <f t="shared" si="19"/>
        <v>34335.230000000003</v>
      </c>
      <c r="AT37" s="409">
        <f t="shared" si="19"/>
        <v>230.5</v>
      </c>
      <c r="AU37" s="409">
        <f t="shared" si="19"/>
        <v>0</v>
      </c>
      <c r="AV37" s="409">
        <f t="shared" si="19"/>
        <v>0</v>
      </c>
      <c r="AW37" s="409">
        <f t="shared" si="19"/>
        <v>0</v>
      </c>
      <c r="AX37" s="153">
        <f t="shared" si="19"/>
        <v>7263.08</v>
      </c>
      <c r="AY37" s="151">
        <f t="shared" si="19"/>
        <v>3955.25</v>
      </c>
      <c r="AZ37" s="151">
        <f t="shared" si="19"/>
        <v>0</v>
      </c>
      <c r="BA37" s="151">
        <f t="shared" si="19"/>
        <v>6444.44</v>
      </c>
      <c r="BB37" s="151">
        <f t="shared" si="19"/>
        <v>7620.14</v>
      </c>
      <c r="BC37" s="151">
        <f t="shared" si="19"/>
        <v>88.89</v>
      </c>
      <c r="BD37" s="151">
        <f t="shared" si="19"/>
        <v>0</v>
      </c>
      <c r="BE37" s="151">
        <f t="shared" si="19"/>
        <v>127.66</v>
      </c>
      <c r="BF37" s="151">
        <f t="shared" si="19"/>
        <v>0</v>
      </c>
      <c r="BG37" s="151">
        <f t="shared" si="19"/>
        <v>0</v>
      </c>
      <c r="BH37" s="151">
        <f t="shared" si="19"/>
        <v>0</v>
      </c>
      <c r="BI37" s="427">
        <f t="shared" si="19"/>
        <v>637.41</v>
      </c>
      <c r="BJ37" s="151">
        <f t="shared" si="19"/>
        <v>0</v>
      </c>
      <c r="BK37" s="151">
        <f t="shared" si="19"/>
        <v>0</v>
      </c>
      <c r="BL37" s="151">
        <f t="shared" si="19"/>
        <v>77.5</v>
      </c>
      <c r="BM37" s="151">
        <f t="shared" si="19"/>
        <v>0</v>
      </c>
      <c r="BN37" s="151">
        <f t="shared" si="19"/>
        <v>3131.41</v>
      </c>
      <c r="BO37" s="151">
        <f t="shared" si="19"/>
        <v>28117.16</v>
      </c>
      <c r="BP37" s="151">
        <f t="shared" ref="BP37:BQ37" si="20">SUM(BP31:BP36)</f>
        <v>38610.699999999997</v>
      </c>
      <c r="BQ37" s="151">
        <f t="shared" si="20"/>
        <v>88.32</v>
      </c>
      <c r="BR37" s="151">
        <f t="shared" ref="BR37:BS37" si="21">SUM(BR31:BR36)</f>
        <v>0</v>
      </c>
      <c r="BS37" s="151">
        <f t="shared" si="21"/>
        <v>0</v>
      </c>
      <c r="BT37" s="433" t="str">
        <f>+IFERROR(BS37/BG37-1,"-")</f>
        <v>-</v>
      </c>
      <c r="BU37" s="431"/>
      <c r="BW37" s="27"/>
    </row>
    <row r="38" spans="1:75" ht="14.25" customHeight="1">
      <c r="A38" s="82" t="s">
        <v>59</v>
      </c>
      <c r="BW38" s="27"/>
    </row>
    <row r="39" spans="1:75">
      <c r="A39" s="82" t="s">
        <v>60</v>
      </c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BW39" s="27"/>
    </row>
    <row r="40" spans="1:75">
      <c r="A40" s="82" t="s">
        <v>61</v>
      </c>
      <c r="B40" s="410"/>
      <c r="C40" s="410"/>
      <c r="D40" s="410"/>
      <c r="E40" s="410"/>
      <c r="F40" s="410"/>
      <c r="G40" s="410"/>
      <c r="H40" s="410"/>
      <c r="I40" s="410"/>
      <c r="J40" s="410"/>
      <c r="K40" s="410"/>
      <c r="L40" s="416"/>
      <c r="M40" s="410"/>
      <c r="N40" s="410"/>
      <c r="O40" s="410"/>
      <c r="P40" s="410"/>
      <c r="Q40" s="410"/>
      <c r="R40" s="410"/>
      <c r="S40" s="410"/>
      <c r="T40" s="410"/>
      <c r="U40" s="410"/>
      <c r="AC40" s="202"/>
      <c r="BW40" s="27"/>
    </row>
    <row r="41" spans="1:75">
      <c r="A41" s="411"/>
      <c r="B41" s="410"/>
      <c r="L41" s="417"/>
    </row>
    <row r="42" spans="1:75">
      <c r="B42" s="410"/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412"/>
      <c r="U42" s="412"/>
    </row>
    <row r="43" spans="1:75">
      <c r="B43" s="410"/>
    </row>
    <row r="45" spans="1:75" ht="15.75">
      <c r="B45" s="413"/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8"/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  <c r="AJ45" s="418"/>
      <c r="AK45" s="418"/>
      <c r="AL45" s="418"/>
      <c r="AM45" s="418"/>
      <c r="AN45" s="418"/>
      <c r="AO45" s="418"/>
      <c r="AP45" s="418"/>
      <c r="AQ45" s="418"/>
      <c r="AR45" s="418"/>
      <c r="AS45" s="418"/>
      <c r="AT45" s="418"/>
      <c r="AU45" s="418"/>
      <c r="AV45" s="418"/>
      <c r="AW45" s="418"/>
      <c r="AX45" s="418"/>
      <c r="AY45" s="418"/>
      <c r="AZ45" s="418"/>
      <c r="BA45" s="418"/>
      <c r="BB45" s="418"/>
      <c r="BC45" s="418"/>
      <c r="BD45" s="418"/>
      <c r="BE45" s="418"/>
      <c r="BF45" s="418"/>
      <c r="BG45" s="418"/>
      <c r="BH45" s="418"/>
      <c r="BI45" s="418"/>
      <c r="BJ45" s="418"/>
      <c r="BK45" s="418"/>
      <c r="BL45" s="418"/>
      <c r="BM45" s="418"/>
      <c r="BN45" s="418"/>
      <c r="BO45" s="418"/>
      <c r="BP45" s="418"/>
      <c r="BQ45" s="418"/>
      <c r="BR45" s="418"/>
      <c r="BS45" s="418"/>
    </row>
    <row r="51" spans="2:71">
      <c r="B51" s="414"/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4"/>
    </row>
    <row r="57" spans="2:71" ht="15.75">
      <c r="B57" s="413"/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8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8"/>
      <c r="AN57" s="418"/>
      <c r="AO57" s="418"/>
      <c r="AP57" s="418"/>
      <c r="AQ57" s="418"/>
      <c r="AR57" s="418"/>
      <c r="AS57" s="418"/>
      <c r="AT57" s="418"/>
      <c r="AU57" s="418"/>
      <c r="AV57" s="418"/>
      <c r="AW57" s="418"/>
      <c r="AX57" s="418"/>
      <c r="AY57" s="418"/>
      <c r="AZ57" s="418"/>
      <c r="BA57" s="418"/>
      <c r="BB57" s="418"/>
      <c r="BC57" s="418"/>
      <c r="BD57" s="418"/>
      <c r="BE57" s="418"/>
      <c r="BF57" s="418"/>
      <c r="BG57" s="418"/>
      <c r="BH57" s="418"/>
      <c r="BI57" s="418"/>
      <c r="BJ57" s="418"/>
      <c r="BK57" s="418"/>
      <c r="BL57" s="418"/>
      <c r="BM57" s="418"/>
      <c r="BN57" s="418"/>
      <c r="BO57" s="418"/>
      <c r="BP57" s="418"/>
      <c r="BQ57" s="418"/>
      <c r="BR57" s="418"/>
      <c r="BS57" s="418"/>
    </row>
  </sheetData>
  <mergeCells count="7">
    <mergeCell ref="BJ6:BT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/>
  <ignoredErrors>
    <ignoredError sqref="BP9 BP37 BP2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BX54"/>
  <sheetViews>
    <sheetView showGridLines="0" zoomScale="90" zoomScaleNormal="90" workbookViewId="0">
      <pane xSplit="1" ySplit="8" topLeftCell="BS9" activePane="bottomRight" state="frozen"/>
      <selection pane="topRight"/>
      <selection pane="bottomLeft"/>
      <selection pane="bottomRight" activeCell="BS10" sqref="BS10"/>
    </sheetView>
  </sheetViews>
  <sheetFormatPr baseColWidth="10" defaultColWidth="11.42578125" defaultRowHeight="12.75"/>
  <cols>
    <col min="1" max="1" width="28.140625" style="89" customWidth="1"/>
    <col min="2" max="2" width="18.42578125" style="89" customWidth="1"/>
    <col min="3" max="3" width="17.7109375" style="89" customWidth="1"/>
    <col min="4" max="4" width="17.5703125" style="89" customWidth="1"/>
    <col min="5" max="5" width="17.7109375" style="89" customWidth="1"/>
    <col min="6" max="6" width="18" style="89" customWidth="1"/>
    <col min="7" max="7" width="18.28515625" style="89" customWidth="1"/>
    <col min="8" max="8" width="18" style="89" customWidth="1"/>
    <col min="9" max="9" width="17" style="89" customWidth="1"/>
    <col min="10" max="10" width="16.85546875" style="89" customWidth="1"/>
    <col min="11" max="11" width="17.7109375" style="89" customWidth="1"/>
    <col min="12" max="12" width="18" style="89" customWidth="1"/>
    <col min="13" max="13" width="17.5703125" style="89" customWidth="1"/>
    <col min="14" max="14" width="19.5703125" style="89" customWidth="1"/>
    <col min="15" max="15" width="17" style="89" customWidth="1"/>
    <col min="16" max="71" width="16.85546875" style="89" customWidth="1"/>
    <col min="72" max="72" width="13" style="89" customWidth="1"/>
    <col min="73" max="73" width="17.28515625" style="89" customWidth="1"/>
    <col min="74" max="74" width="16.42578125" style="362" customWidth="1"/>
    <col min="75" max="75" width="16.85546875" style="362" customWidth="1"/>
    <col min="76" max="77" width="13.7109375" style="362" customWidth="1"/>
    <col min="78" max="78" width="14.7109375" style="362" customWidth="1"/>
    <col min="79" max="16384" width="11.42578125" style="362"/>
  </cols>
  <sheetData>
    <row r="1" spans="1:74" ht="15">
      <c r="A1" s="2" t="s">
        <v>30</v>
      </c>
    </row>
    <row r="2" spans="1:74" ht="15">
      <c r="A2" s="53"/>
    </row>
    <row r="3" spans="1:74">
      <c r="A3" s="88" t="s">
        <v>156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</row>
    <row r="4" spans="1:74" ht="17.25" customHeight="1">
      <c r="A4" s="88" t="s">
        <v>157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</row>
    <row r="5" spans="1:74">
      <c r="A5" s="363" t="s">
        <v>158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3"/>
      <c r="AT5" s="363"/>
      <c r="AU5" s="363"/>
      <c r="AV5" s="363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63"/>
      <c r="BM5" s="363"/>
      <c r="BN5" s="363"/>
      <c r="BO5" s="363"/>
      <c r="BP5" s="363"/>
      <c r="BQ5" s="363"/>
      <c r="BR5" s="363"/>
      <c r="BS5" s="363"/>
      <c r="BT5" s="363"/>
      <c r="BU5" s="363"/>
    </row>
    <row r="6" spans="1:74">
      <c r="A6" s="364"/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64"/>
      <c r="BM6" s="364"/>
      <c r="BN6" s="364"/>
      <c r="BO6" s="364"/>
      <c r="BP6" s="364"/>
      <c r="BQ6" s="364"/>
      <c r="BR6" s="364"/>
      <c r="BS6" s="364"/>
      <c r="BT6" s="364"/>
      <c r="BU6" s="364"/>
    </row>
    <row r="7" spans="1:74" ht="25.5">
      <c r="A7" s="710" t="s">
        <v>159</v>
      </c>
      <c r="B7" s="712">
        <v>2019</v>
      </c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13"/>
      <c r="N7" s="712">
        <v>2020</v>
      </c>
      <c r="O7" s="709"/>
      <c r="P7" s="709"/>
      <c r="Q7" s="709"/>
      <c r="R7" s="709"/>
      <c r="S7" s="709"/>
      <c r="T7" s="709"/>
      <c r="U7" s="709"/>
      <c r="V7" s="709"/>
      <c r="W7" s="709"/>
      <c r="X7" s="709"/>
      <c r="Y7" s="709"/>
      <c r="Z7" s="712">
        <v>2021</v>
      </c>
      <c r="AA7" s="709"/>
      <c r="AB7" s="709"/>
      <c r="AC7" s="709"/>
      <c r="AD7" s="709"/>
      <c r="AE7" s="709"/>
      <c r="AF7" s="709"/>
      <c r="AG7" s="709"/>
      <c r="AH7" s="709"/>
      <c r="AI7" s="709"/>
      <c r="AJ7" s="709"/>
      <c r="AK7" s="709"/>
      <c r="AL7" s="712">
        <v>2022</v>
      </c>
      <c r="AM7" s="709"/>
      <c r="AN7" s="709"/>
      <c r="AO7" s="709"/>
      <c r="AP7" s="709"/>
      <c r="AQ7" s="709"/>
      <c r="AR7" s="709"/>
      <c r="AS7" s="709"/>
      <c r="AT7" s="709"/>
      <c r="AU7" s="709"/>
      <c r="AV7" s="709"/>
      <c r="AW7" s="709"/>
      <c r="AX7" s="712">
        <v>2023</v>
      </c>
      <c r="AY7" s="709"/>
      <c r="AZ7" s="709"/>
      <c r="BA7" s="709"/>
      <c r="BB7" s="709"/>
      <c r="BC7" s="709"/>
      <c r="BD7" s="709"/>
      <c r="BE7" s="709"/>
      <c r="BF7" s="709"/>
      <c r="BG7" s="709"/>
      <c r="BH7" s="709"/>
      <c r="BI7" s="714"/>
      <c r="BJ7" s="709">
        <v>2024</v>
      </c>
      <c r="BK7" s="709"/>
      <c r="BL7" s="709"/>
      <c r="BM7" s="709"/>
      <c r="BN7" s="709"/>
      <c r="BO7" s="709"/>
      <c r="BP7" s="709"/>
      <c r="BQ7" s="709"/>
      <c r="BR7" s="709"/>
      <c r="BS7" s="709"/>
      <c r="BT7" s="709"/>
      <c r="BU7" s="388" t="s">
        <v>160</v>
      </c>
    </row>
    <row r="8" spans="1:74" ht="25.5">
      <c r="A8" s="711"/>
      <c r="B8" s="92" t="s">
        <v>35</v>
      </c>
      <c r="C8" s="92" t="s">
        <v>36</v>
      </c>
      <c r="D8" s="92" t="s">
        <v>37</v>
      </c>
      <c r="E8" s="92" t="s">
        <v>38</v>
      </c>
      <c r="F8" s="92" t="s">
        <v>39</v>
      </c>
      <c r="G8" s="92" t="s">
        <v>40</v>
      </c>
      <c r="H8" s="92" t="s">
        <v>41</v>
      </c>
      <c r="I8" s="92" t="s">
        <v>42</v>
      </c>
      <c r="J8" s="92" t="s">
        <v>43</v>
      </c>
      <c r="K8" s="92" t="s">
        <v>44</v>
      </c>
      <c r="L8" s="92" t="s">
        <v>45</v>
      </c>
      <c r="M8" s="92" t="s">
        <v>46</v>
      </c>
      <c r="N8" s="92" t="s">
        <v>35</v>
      </c>
      <c r="O8" s="92" t="s">
        <v>36</v>
      </c>
      <c r="P8" s="92" t="s">
        <v>37</v>
      </c>
      <c r="Q8" s="92" t="s">
        <v>38</v>
      </c>
      <c r="R8" s="92" t="s">
        <v>39</v>
      </c>
      <c r="S8" s="92" t="s">
        <v>40</v>
      </c>
      <c r="T8" s="92" t="s">
        <v>41</v>
      </c>
      <c r="U8" s="92" t="s">
        <v>42</v>
      </c>
      <c r="V8" s="92" t="s">
        <v>43</v>
      </c>
      <c r="W8" s="92" t="s">
        <v>44</v>
      </c>
      <c r="X8" s="92" t="s">
        <v>45</v>
      </c>
      <c r="Y8" s="93" t="s">
        <v>46</v>
      </c>
      <c r="Z8" s="92" t="s">
        <v>35</v>
      </c>
      <c r="AA8" s="92" t="s">
        <v>36</v>
      </c>
      <c r="AB8" s="92" t="s">
        <v>37</v>
      </c>
      <c r="AC8" s="92" t="s">
        <v>38</v>
      </c>
      <c r="AD8" s="92" t="s">
        <v>39</v>
      </c>
      <c r="AE8" s="92" t="s">
        <v>40</v>
      </c>
      <c r="AF8" s="92" t="s">
        <v>41</v>
      </c>
      <c r="AG8" s="92" t="s">
        <v>42</v>
      </c>
      <c r="AH8" s="92" t="s">
        <v>47</v>
      </c>
      <c r="AI8" s="115" t="s">
        <v>44</v>
      </c>
      <c r="AJ8" s="115" t="s">
        <v>45</v>
      </c>
      <c r="AK8" s="115" t="s">
        <v>46</v>
      </c>
      <c r="AL8" s="115" t="s">
        <v>35</v>
      </c>
      <c r="AM8" s="115" t="s">
        <v>36</v>
      </c>
      <c r="AN8" s="115" t="s">
        <v>37</v>
      </c>
      <c r="AO8" s="115" t="s">
        <v>38</v>
      </c>
      <c r="AP8" s="115" t="s">
        <v>39</v>
      </c>
      <c r="AQ8" s="115" t="s">
        <v>40</v>
      </c>
      <c r="AR8" s="115" t="s">
        <v>41</v>
      </c>
      <c r="AS8" s="115" t="s">
        <v>42</v>
      </c>
      <c r="AT8" s="92" t="s">
        <v>47</v>
      </c>
      <c r="AU8" s="92" t="s">
        <v>44</v>
      </c>
      <c r="AV8" s="92" t="s">
        <v>45</v>
      </c>
      <c r="AW8" s="115" t="s">
        <v>46</v>
      </c>
      <c r="AX8" s="45" t="s">
        <v>35</v>
      </c>
      <c r="AY8" s="45" t="s">
        <v>36</v>
      </c>
      <c r="AZ8" s="45" t="s">
        <v>37</v>
      </c>
      <c r="BA8" s="45" t="s">
        <v>38</v>
      </c>
      <c r="BB8" s="45" t="s">
        <v>39</v>
      </c>
      <c r="BC8" s="45" t="s">
        <v>40</v>
      </c>
      <c r="BD8" s="45" t="s">
        <v>41</v>
      </c>
      <c r="BE8" s="45" t="str">
        <f>+'Cdr 8'!BE7</f>
        <v>Ago</v>
      </c>
      <c r="BF8" s="45" t="str">
        <f>+'Cdr 8'!BF7</f>
        <v>Sept</v>
      </c>
      <c r="BG8" s="45" t="str">
        <f>+'Cdr 8'!BG7</f>
        <v>Oct</v>
      </c>
      <c r="BH8" s="45" t="str">
        <f>+'Cdr 8'!BH7</f>
        <v>Nov</v>
      </c>
      <c r="BI8" s="384" t="str">
        <f>+'Cdr 8'!BI7</f>
        <v>Dic</v>
      </c>
      <c r="BJ8" s="110" t="str">
        <f>+'Cdr 8'!BJ7</f>
        <v>Ene</v>
      </c>
      <c r="BK8" s="110" t="str">
        <f>+'Cdr 8'!BK7</f>
        <v>Feb</v>
      </c>
      <c r="BL8" s="110" t="s">
        <v>37</v>
      </c>
      <c r="BM8" s="110" t="s">
        <v>38</v>
      </c>
      <c r="BN8" s="110" t="str">
        <f>+'Cdr 8'!BN7</f>
        <v>May</v>
      </c>
      <c r="BO8" s="110" t="str">
        <f>+'Cdr 8'!BO7</f>
        <v>Jun</v>
      </c>
      <c r="BP8" s="110" t="str">
        <f>+'Cdr 8'!BP7</f>
        <v>Jul</v>
      </c>
      <c r="BQ8" s="110" t="str">
        <f>+'Cdr 8'!BQ7</f>
        <v>Ago</v>
      </c>
      <c r="BR8" s="110" t="str">
        <f>+'Cdr 8'!BR7</f>
        <v>Set</v>
      </c>
      <c r="BS8" s="645" t="str">
        <f>+'Cdr 8'!BS7</f>
        <v>Oct</v>
      </c>
      <c r="BT8" s="644" t="str">
        <f>'Cdr 1 '!BT7</f>
        <v>Var. % 
Oct 24/23</v>
      </c>
      <c r="BU8" s="388" t="s">
        <v>278</v>
      </c>
    </row>
    <row r="9" spans="1:74">
      <c r="A9" s="365"/>
      <c r="B9" s="366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79"/>
      <c r="N9" s="366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6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6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6"/>
      <c r="AY9" s="367"/>
      <c r="AZ9" s="367"/>
      <c r="BA9" s="367"/>
      <c r="BB9" s="367"/>
      <c r="BC9" s="367"/>
      <c r="BD9" s="367"/>
      <c r="BE9" s="367"/>
      <c r="BF9" s="367"/>
      <c r="BG9" s="367"/>
      <c r="BH9" s="367"/>
      <c r="BI9" s="385"/>
      <c r="BJ9" s="367"/>
      <c r="BK9" s="367"/>
      <c r="BL9" s="367"/>
      <c r="BM9" s="367"/>
      <c r="BN9" s="367"/>
      <c r="BO9" s="367"/>
      <c r="BP9" s="367"/>
      <c r="BQ9" s="367"/>
      <c r="BR9" s="367"/>
      <c r="BS9" s="379"/>
      <c r="BT9" s="389"/>
      <c r="BU9" s="390"/>
    </row>
    <row r="10" spans="1:74">
      <c r="A10" s="368" t="s">
        <v>161</v>
      </c>
      <c r="B10" s="369">
        <f t="shared" ref="B10:M10" si="0">B12+B29</f>
        <v>404244204.237652</v>
      </c>
      <c r="C10" s="370">
        <f t="shared" si="0"/>
        <v>265130190.83259699</v>
      </c>
      <c r="D10" s="370">
        <f t="shared" si="0"/>
        <v>239489673.29827699</v>
      </c>
      <c r="E10" s="370">
        <f t="shared" si="0"/>
        <v>271675419.12207001</v>
      </c>
      <c r="F10" s="370">
        <f t="shared" si="0"/>
        <v>679012279.64773798</v>
      </c>
      <c r="G10" s="370">
        <f t="shared" si="0"/>
        <v>500250118.51941502</v>
      </c>
      <c r="H10" s="370">
        <f t="shared" si="0"/>
        <v>309432518.99445599</v>
      </c>
      <c r="I10" s="370">
        <f t="shared" si="0"/>
        <v>207002549.833545</v>
      </c>
      <c r="J10" s="370">
        <f t="shared" si="0"/>
        <v>196119330.94896799</v>
      </c>
      <c r="K10" s="370">
        <f t="shared" si="0"/>
        <v>235096282.651757</v>
      </c>
      <c r="L10" s="370">
        <f t="shared" si="0"/>
        <v>520062152.316064</v>
      </c>
      <c r="M10" s="380">
        <f t="shared" si="0"/>
        <v>362057186.151483</v>
      </c>
      <c r="N10" s="369">
        <f t="shared" ref="N10:AS10" si="1">+N12+N29</f>
        <v>274469588.47703302</v>
      </c>
      <c r="O10" s="370">
        <f t="shared" si="1"/>
        <v>289909455.51596498</v>
      </c>
      <c r="P10" s="370">
        <f t="shared" si="1"/>
        <v>194135262.37599599</v>
      </c>
      <c r="Q10" s="370">
        <f t="shared" si="1"/>
        <v>126313280.66683801</v>
      </c>
      <c r="R10" s="370">
        <f t="shared" si="1"/>
        <v>373341660.33222502</v>
      </c>
      <c r="S10" s="370">
        <f t="shared" si="1"/>
        <v>741637920.82522702</v>
      </c>
      <c r="T10" s="370">
        <f t="shared" si="1"/>
        <v>391700755.28823501</v>
      </c>
      <c r="U10" s="370">
        <f t="shared" si="1"/>
        <v>212419799.75634599</v>
      </c>
      <c r="V10" s="370">
        <f t="shared" si="1"/>
        <v>214274394.87858999</v>
      </c>
      <c r="W10" s="370">
        <f t="shared" si="1"/>
        <v>256271837.59931701</v>
      </c>
      <c r="X10" s="370">
        <f t="shared" si="1"/>
        <v>518532724.61668402</v>
      </c>
      <c r="Y10" s="380">
        <f t="shared" si="1"/>
        <v>773267309.54650295</v>
      </c>
      <c r="Z10" s="369">
        <f t="shared" si="1"/>
        <v>495759989.37318999</v>
      </c>
      <c r="AA10" s="370">
        <f t="shared" si="1"/>
        <v>354976912.65521199</v>
      </c>
      <c r="AB10" s="370">
        <f t="shared" si="1"/>
        <v>299266919.84920299</v>
      </c>
      <c r="AC10" s="370">
        <f t="shared" si="1"/>
        <v>319375535.670793</v>
      </c>
      <c r="AD10" s="370">
        <f t="shared" si="1"/>
        <v>760008085.47600996</v>
      </c>
      <c r="AE10" s="370">
        <f t="shared" si="1"/>
        <v>485797683.23184401</v>
      </c>
      <c r="AF10" s="370">
        <f t="shared" si="1"/>
        <v>255135792.248146</v>
      </c>
      <c r="AG10" s="370">
        <f t="shared" si="1"/>
        <v>170118994.05360499</v>
      </c>
      <c r="AH10" s="370">
        <f t="shared" si="1"/>
        <v>157922475.55907401</v>
      </c>
      <c r="AI10" s="370">
        <f t="shared" si="1"/>
        <v>191439650.729945</v>
      </c>
      <c r="AJ10" s="370">
        <f t="shared" si="1"/>
        <v>613239496.38942099</v>
      </c>
      <c r="AK10" s="370">
        <f t="shared" si="1"/>
        <v>696133481.49604595</v>
      </c>
      <c r="AL10" s="369">
        <f t="shared" si="1"/>
        <v>367719209.85041797</v>
      </c>
      <c r="AM10" s="370">
        <f t="shared" si="1"/>
        <v>290950025.12691498</v>
      </c>
      <c r="AN10" s="370">
        <f t="shared" si="1"/>
        <v>230546128.01465601</v>
      </c>
      <c r="AO10" s="370">
        <f t="shared" si="1"/>
        <v>216533212.904982</v>
      </c>
      <c r="AP10" s="370">
        <f t="shared" si="1"/>
        <v>645288818.57505095</v>
      </c>
      <c r="AQ10" s="370">
        <f t="shared" si="1"/>
        <v>581127070.20610702</v>
      </c>
      <c r="AR10" s="370">
        <f t="shared" si="1"/>
        <v>350351017.69807601</v>
      </c>
      <c r="AS10" s="370">
        <f t="shared" si="1"/>
        <v>169203157.54374599</v>
      </c>
      <c r="AT10" s="370">
        <f t="shared" ref="AT10:BR10" si="2">+AT12+AT29</f>
        <v>164927631.28595799</v>
      </c>
      <c r="AU10" s="370">
        <f t="shared" si="2"/>
        <v>210586083.439648</v>
      </c>
      <c r="AV10" s="370">
        <f t="shared" si="2"/>
        <v>332083957.07791299</v>
      </c>
      <c r="AW10" s="370">
        <f t="shared" si="2"/>
        <v>693082031.51306295</v>
      </c>
      <c r="AX10" s="369">
        <f t="shared" si="2"/>
        <v>458740426.38963002</v>
      </c>
      <c r="AY10" s="370">
        <f t="shared" si="2"/>
        <v>294937154.12247699</v>
      </c>
      <c r="AZ10" s="370">
        <f t="shared" si="2"/>
        <v>280777174.12642002</v>
      </c>
      <c r="BA10" s="370">
        <f t="shared" si="2"/>
        <v>209017048.419458</v>
      </c>
      <c r="BB10" s="370">
        <f t="shared" si="2"/>
        <v>171441060.705282</v>
      </c>
      <c r="BC10" s="370">
        <f t="shared" si="2"/>
        <v>175387696.9853</v>
      </c>
      <c r="BD10" s="370">
        <f t="shared" si="2"/>
        <v>179056184.63578999</v>
      </c>
      <c r="BE10" s="370">
        <f t="shared" si="2"/>
        <v>240779081.81580499</v>
      </c>
      <c r="BF10" s="370">
        <f t="shared" si="2"/>
        <v>183352960.90025401</v>
      </c>
      <c r="BG10" s="370">
        <f t="shared" si="2"/>
        <v>316670961.13951701</v>
      </c>
      <c r="BH10" s="370">
        <f t="shared" si="2"/>
        <v>516828480.168477</v>
      </c>
      <c r="BI10" s="386">
        <f t="shared" si="2"/>
        <v>322750842.60368502</v>
      </c>
      <c r="BJ10" s="370">
        <f t="shared" si="2"/>
        <v>343074197.54120302</v>
      </c>
      <c r="BK10" s="370">
        <f t="shared" si="2"/>
        <v>201973892.43155599</v>
      </c>
      <c r="BL10" s="370">
        <f t="shared" si="2"/>
        <v>181371564.96963301</v>
      </c>
      <c r="BM10" s="370">
        <f t="shared" si="2"/>
        <v>510154436.21057099</v>
      </c>
      <c r="BN10" s="370">
        <f t="shared" si="2"/>
        <v>794714251.69034398</v>
      </c>
      <c r="BO10" s="370">
        <f t="shared" si="2"/>
        <v>274949207.844598</v>
      </c>
      <c r="BP10" s="370">
        <f t="shared" si="2"/>
        <v>205657799.63390338</v>
      </c>
      <c r="BQ10" s="370">
        <f t="shared" si="2"/>
        <v>173885163.967794</v>
      </c>
      <c r="BR10" s="370">
        <f t="shared" si="2"/>
        <v>156521313.58852801</v>
      </c>
      <c r="BS10" s="380">
        <f t="shared" ref="BS10" si="3">+BS12+BS29</f>
        <v>163077145.69200242</v>
      </c>
      <c r="BT10" s="657">
        <f>+IFERROR(BS10/BG10-1,"-")</f>
        <v>-0.485026523729295</v>
      </c>
      <c r="BU10" s="391">
        <f>+IFERROR(SUM(BJ10:BS10)/SUM(AX10:BG10)-1,"-")</f>
        <v>0.19728593946267781</v>
      </c>
      <c r="BV10" s="259"/>
    </row>
    <row r="11" spans="1:74">
      <c r="A11" s="365"/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9"/>
      <c r="N11" s="122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9"/>
      <c r="Z11" s="122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2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383"/>
      <c r="AX11" s="122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218"/>
      <c r="BJ11" s="123"/>
      <c r="BK11" s="123"/>
      <c r="BL11" s="123"/>
      <c r="BM11" s="123"/>
      <c r="BN11" s="123"/>
      <c r="BO11" s="123"/>
      <c r="BP11" s="123"/>
      <c r="BQ11" s="123"/>
      <c r="BR11" s="123"/>
      <c r="BS11" s="129"/>
      <c r="BT11" s="658"/>
      <c r="BU11" s="390"/>
    </row>
    <row r="12" spans="1:74">
      <c r="A12" s="368" t="s">
        <v>162</v>
      </c>
      <c r="B12" s="369">
        <f t="shared" ref="B12:M12" si="4">B14+B17+B21+B25</f>
        <v>275244901.72592998</v>
      </c>
      <c r="C12" s="370">
        <f t="shared" si="4"/>
        <v>250934041.07284299</v>
      </c>
      <c r="D12" s="370">
        <f t="shared" si="4"/>
        <v>239305279.760537</v>
      </c>
      <c r="E12" s="370">
        <f t="shared" si="4"/>
        <v>224119734.53947899</v>
      </c>
      <c r="F12" s="370">
        <f t="shared" si="4"/>
        <v>231478342.14297199</v>
      </c>
      <c r="G12" s="370">
        <f t="shared" si="4"/>
        <v>210577698.17564201</v>
      </c>
      <c r="H12" s="370">
        <f t="shared" si="4"/>
        <v>224106073.57932499</v>
      </c>
      <c r="I12" s="370">
        <f t="shared" si="4"/>
        <v>205506522.09977999</v>
      </c>
      <c r="J12" s="370">
        <f t="shared" si="4"/>
        <v>196089484.78790501</v>
      </c>
      <c r="K12" s="370">
        <f t="shared" si="4"/>
        <v>234196985.77874899</v>
      </c>
      <c r="L12" s="370">
        <f t="shared" si="4"/>
        <v>220392328.39443401</v>
      </c>
      <c r="M12" s="380">
        <f t="shared" si="4"/>
        <v>235099485.63818601</v>
      </c>
      <c r="N12" s="369">
        <f t="shared" ref="N12:AS12" si="5">+N14+N17+N21+N25</f>
        <v>272242941.00033402</v>
      </c>
      <c r="O12" s="370">
        <f t="shared" si="5"/>
        <v>289898609.113258</v>
      </c>
      <c r="P12" s="370">
        <f t="shared" si="5"/>
        <v>194134255.36235899</v>
      </c>
      <c r="Q12" s="370">
        <f t="shared" si="5"/>
        <v>126198760.482785</v>
      </c>
      <c r="R12" s="370">
        <f t="shared" si="5"/>
        <v>137415063.11827201</v>
      </c>
      <c r="S12" s="370">
        <f t="shared" si="5"/>
        <v>174003524.857063</v>
      </c>
      <c r="T12" s="370">
        <f t="shared" si="5"/>
        <v>183108893.74798</v>
      </c>
      <c r="U12" s="370">
        <f t="shared" si="5"/>
        <v>212302421.46200901</v>
      </c>
      <c r="V12" s="370">
        <f t="shared" si="5"/>
        <v>214058962.416704</v>
      </c>
      <c r="W12" s="370">
        <f t="shared" si="5"/>
        <v>255838463.24533299</v>
      </c>
      <c r="X12" s="370">
        <f t="shared" si="5"/>
        <v>214016242.10965499</v>
      </c>
      <c r="Y12" s="380">
        <f t="shared" si="5"/>
        <v>250166443.819258</v>
      </c>
      <c r="Z12" s="369">
        <f t="shared" si="5"/>
        <v>275871503.23322898</v>
      </c>
      <c r="AA12" s="370">
        <f t="shared" si="5"/>
        <v>339797311.62873399</v>
      </c>
      <c r="AB12" s="370">
        <f t="shared" si="5"/>
        <v>270227891.09257603</v>
      </c>
      <c r="AC12" s="370">
        <f t="shared" si="5"/>
        <v>188713927.25677401</v>
      </c>
      <c r="AD12" s="370">
        <f t="shared" si="5"/>
        <v>194877382.85712999</v>
      </c>
      <c r="AE12" s="370">
        <f t="shared" si="5"/>
        <v>179133134.433406</v>
      </c>
      <c r="AF12" s="370">
        <f t="shared" si="5"/>
        <v>170908451.03551501</v>
      </c>
      <c r="AG12" s="370">
        <f t="shared" si="5"/>
        <v>168971882.68319699</v>
      </c>
      <c r="AH12" s="370">
        <f t="shared" si="5"/>
        <v>157867527.84503701</v>
      </c>
      <c r="AI12" s="370">
        <f t="shared" si="5"/>
        <v>190902100.79387701</v>
      </c>
      <c r="AJ12" s="370">
        <f t="shared" si="5"/>
        <v>221728618.53844401</v>
      </c>
      <c r="AK12" s="370">
        <f t="shared" si="5"/>
        <v>234986298.63723299</v>
      </c>
      <c r="AL12" s="369">
        <f t="shared" si="5"/>
        <v>320256524.32075101</v>
      </c>
      <c r="AM12" s="370">
        <f t="shared" si="5"/>
        <v>273210125.49522799</v>
      </c>
      <c r="AN12" s="370">
        <f t="shared" si="5"/>
        <v>214736098.14985901</v>
      </c>
      <c r="AO12" s="370">
        <f t="shared" si="5"/>
        <v>205395167.02070501</v>
      </c>
      <c r="AP12" s="370">
        <f t="shared" si="5"/>
        <v>188450551.443618</v>
      </c>
      <c r="AQ12" s="370">
        <f t="shared" si="5"/>
        <v>185471117.25046301</v>
      </c>
      <c r="AR12" s="370">
        <f t="shared" si="5"/>
        <v>163521693.10784</v>
      </c>
      <c r="AS12" s="370">
        <f t="shared" si="5"/>
        <v>154148980.55626699</v>
      </c>
      <c r="AT12" s="370">
        <f t="shared" ref="AT12:BO12" si="6">+AT14+AT17+AT21+AT25</f>
        <v>164520949.40441599</v>
      </c>
      <c r="AU12" s="370">
        <f t="shared" si="6"/>
        <v>210117517.56314099</v>
      </c>
      <c r="AV12" s="370">
        <f t="shared" si="6"/>
        <v>199223595.59289899</v>
      </c>
      <c r="AW12" s="370">
        <f t="shared" si="6"/>
        <v>249923576.02416599</v>
      </c>
      <c r="AX12" s="369">
        <f t="shared" si="6"/>
        <v>225554424.12437901</v>
      </c>
      <c r="AY12" s="370">
        <f t="shared" si="6"/>
        <v>276287883.42947102</v>
      </c>
      <c r="AZ12" s="370">
        <f t="shared" si="6"/>
        <v>280765107.02357399</v>
      </c>
      <c r="BA12" s="370">
        <f t="shared" si="6"/>
        <v>206268366.09693399</v>
      </c>
      <c r="BB12" s="370">
        <f t="shared" si="6"/>
        <v>168190918.86003801</v>
      </c>
      <c r="BC12" s="370">
        <f t="shared" si="6"/>
        <v>157672211.56966299</v>
      </c>
      <c r="BD12" s="370">
        <f t="shared" si="6"/>
        <v>179037839.79883999</v>
      </c>
      <c r="BE12" s="370">
        <f t="shared" si="6"/>
        <v>162881065.921556</v>
      </c>
      <c r="BF12" s="370">
        <f t="shared" si="6"/>
        <v>183166843.368815</v>
      </c>
      <c r="BG12" s="370">
        <f t="shared" si="6"/>
        <v>216837868.387113</v>
      </c>
      <c r="BH12" s="370">
        <f t="shared" si="6"/>
        <v>194930146.61208501</v>
      </c>
      <c r="BI12" s="386">
        <f t="shared" si="6"/>
        <v>253287132.72253999</v>
      </c>
      <c r="BJ12" s="370">
        <f t="shared" si="6"/>
        <v>290622551.70053399</v>
      </c>
      <c r="BK12" s="370">
        <f t="shared" si="6"/>
        <v>201838060.750938</v>
      </c>
      <c r="BL12" s="370">
        <f t="shared" si="6"/>
        <v>181030536.66650701</v>
      </c>
      <c r="BM12" s="370">
        <f t="shared" si="6"/>
        <v>178112617.005025</v>
      </c>
      <c r="BN12" s="370">
        <f t="shared" si="6"/>
        <v>174186107.43622401</v>
      </c>
      <c r="BO12" s="370">
        <f t="shared" si="6"/>
        <v>171916949.20707399</v>
      </c>
      <c r="BP12" s="370">
        <f t="shared" ref="BP12:BR12" si="7">+BP14+BP17+BP21+BP25</f>
        <v>188937140.47389078</v>
      </c>
      <c r="BQ12" s="370">
        <f t="shared" si="7"/>
        <v>173758413.75026801</v>
      </c>
      <c r="BR12" s="370">
        <f t="shared" si="7"/>
        <v>156247430.617394</v>
      </c>
      <c r="BS12" s="380">
        <f t="shared" ref="BS12" si="8">+BS14+BS17+BS21+BS25</f>
        <v>161902583.92317393</v>
      </c>
      <c r="BT12" s="657">
        <f>+IFERROR(BS12/BG12-1,"-")</f>
        <v>-0.25334728141610874</v>
      </c>
      <c r="BU12" s="391">
        <f>+IFERROR(SUM(BJ12:BS12)/SUM(AX12:BG12)-1,"-")</f>
        <v>-8.6601537478438573E-2</v>
      </c>
      <c r="BV12" s="259"/>
    </row>
    <row r="13" spans="1:74">
      <c r="A13" s="365"/>
      <c r="B13" s="122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9"/>
      <c r="N13" s="122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9"/>
      <c r="Z13" s="122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2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383"/>
      <c r="AX13" s="122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218"/>
      <c r="BJ13" s="123"/>
      <c r="BK13" s="123"/>
      <c r="BL13" s="123"/>
      <c r="BM13" s="123"/>
      <c r="BN13" s="123"/>
      <c r="BO13" s="123"/>
      <c r="BP13" s="123"/>
      <c r="BQ13" s="123"/>
      <c r="BR13" s="123"/>
      <c r="BS13" s="129"/>
      <c r="BT13" s="658"/>
      <c r="BU13" s="390"/>
    </row>
    <row r="14" spans="1:74">
      <c r="A14" s="365" t="s">
        <v>163</v>
      </c>
      <c r="B14" s="122">
        <f t="shared" ref="B14:AG14" si="9">+B15</f>
        <v>7004879.6846101098</v>
      </c>
      <c r="C14" s="123">
        <f t="shared" si="9"/>
        <v>10359088.5466111</v>
      </c>
      <c r="D14" s="123">
        <f t="shared" si="9"/>
        <v>8914998.2053846903</v>
      </c>
      <c r="E14" s="123">
        <f t="shared" si="9"/>
        <v>5524219.7077316996</v>
      </c>
      <c r="F14" s="123">
        <f t="shared" si="9"/>
        <v>4625193.8208608497</v>
      </c>
      <c r="G14" s="123">
        <f t="shared" si="9"/>
        <v>5506237.7309149001</v>
      </c>
      <c r="H14" s="123">
        <f t="shared" si="9"/>
        <v>4921850.9247844396</v>
      </c>
      <c r="I14" s="123">
        <f t="shared" si="9"/>
        <v>5050754.4981988398</v>
      </c>
      <c r="J14" s="123">
        <f t="shared" si="9"/>
        <v>2239452.5248922999</v>
      </c>
      <c r="K14" s="123">
        <f t="shared" si="9"/>
        <v>4921602.6553167198</v>
      </c>
      <c r="L14" s="123">
        <f t="shared" si="9"/>
        <v>5713440.2337632198</v>
      </c>
      <c r="M14" s="129">
        <f t="shared" si="9"/>
        <v>7007459.7580083897</v>
      </c>
      <c r="N14" s="122">
        <f t="shared" si="9"/>
        <v>7411971.3086977601</v>
      </c>
      <c r="O14" s="123">
        <f t="shared" si="9"/>
        <v>11445592.197695101</v>
      </c>
      <c r="P14" s="123">
        <f t="shared" si="9"/>
        <v>6157523.68869875</v>
      </c>
      <c r="Q14" s="123">
        <f t="shared" si="9"/>
        <v>2596619.7617390398</v>
      </c>
      <c r="R14" s="123">
        <f t="shared" si="9"/>
        <v>2863441.0040582302</v>
      </c>
      <c r="S14" s="123">
        <f t="shared" si="9"/>
        <v>4112884.00135259</v>
      </c>
      <c r="T14" s="123">
        <f t="shared" si="9"/>
        <v>4434958.0357997501</v>
      </c>
      <c r="U14" s="123">
        <f t="shared" si="9"/>
        <v>4704538.7473572996</v>
      </c>
      <c r="V14" s="123">
        <f t="shared" si="9"/>
        <v>6859089.9991808804</v>
      </c>
      <c r="W14" s="123">
        <f t="shared" si="9"/>
        <v>10701375.6690169</v>
      </c>
      <c r="X14" s="123">
        <f t="shared" si="9"/>
        <v>6368772.8242747104</v>
      </c>
      <c r="Y14" s="129">
        <f t="shared" si="9"/>
        <v>10656008.198138401</v>
      </c>
      <c r="Z14" s="122">
        <f t="shared" si="9"/>
        <v>9734832.0988208093</v>
      </c>
      <c r="AA14" s="123">
        <f t="shared" si="9"/>
        <v>17082932.911910001</v>
      </c>
      <c r="AB14" s="123">
        <f t="shared" si="9"/>
        <v>13597207.7563417</v>
      </c>
      <c r="AC14" s="123">
        <f t="shared" si="9"/>
        <v>5625342.6569302399</v>
      </c>
      <c r="AD14" s="123">
        <f t="shared" si="9"/>
        <v>7347566.2640370801</v>
      </c>
      <c r="AE14" s="123">
        <f t="shared" si="9"/>
        <v>2076173.73260275</v>
      </c>
      <c r="AF14" s="123">
        <f t="shared" si="9"/>
        <v>2724293.4366977299</v>
      </c>
      <c r="AG14" s="123">
        <f t="shared" si="9"/>
        <v>3248904.5507143899</v>
      </c>
      <c r="AH14" s="123">
        <f t="shared" ref="AH14:BM14" si="10">+AH15</f>
        <v>1943364.7913432801</v>
      </c>
      <c r="AI14" s="123">
        <f t="shared" si="10"/>
        <v>4241992.14711635</v>
      </c>
      <c r="AJ14" s="123">
        <f t="shared" si="10"/>
        <v>10934777.7135807</v>
      </c>
      <c r="AK14" s="123">
        <f t="shared" si="10"/>
        <v>7442668.6355504198</v>
      </c>
      <c r="AL14" s="122">
        <f t="shared" si="10"/>
        <v>11794118.9293845</v>
      </c>
      <c r="AM14" s="123">
        <f t="shared" si="10"/>
        <v>10018446.8814533</v>
      </c>
      <c r="AN14" s="123">
        <f t="shared" si="10"/>
        <v>7201136.4307730002</v>
      </c>
      <c r="AO14" s="123">
        <f t="shared" si="10"/>
        <v>7062505.86410682</v>
      </c>
      <c r="AP14" s="123">
        <f t="shared" si="10"/>
        <v>4487103.9133929498</v>
      </c>
      <c r="AQ14" s="123">
        <f t="shared" si="10"/>
        <v>4356107.9994679801</v>
      </c>
      <c r="AR14" s="123">
        <f t="shared" si="10"/>
        <v>3450464.6690823101</v>
      </c>
      <c r="AS14" s="123">
        <f t="shared" si="10"/>
        <v>3977335.81411268</v>
      </c>
      <c r="AT14" s="123">
        <f t="shared" si="10"/>
        <v>3864833.5508487201</v>
      </c>
      <c r="AU14" s="123">
        <f t="shared" si="10"/>
        <v>15067105.5138632</v>
      </c>
      <c r="AV14" s="123">
        <f t="shared" si="10"/>
        <v>9045391.6447201893</v>
      </c>
      <c r="AW14" s="123">
        <f t="shared" si="10"/>
        <v>6523637.2437630799</v>
      </c>
      <c r="AX14" s="122">
        <f t="shared" si="10"/>
        <v>6211465.9539383501</v>
      </c>
      <c r="AY14" s="123">
        <f t="shared" si="10"/>
        <v>12938282.656287801</v>
      </c>
      <c r="AZ14" s="123">
        <f t="shared" si="10"/>
        <v>12888035.928905699</v>
      </c>
      <c r="BA14" s="123">
        <f t="shared" si="10"/>
        <v>5174344.6687660897</v>
      </c>
      <c r="BB14" s="123">
        <f t="shared" si="10"/>
        <v>2760892.07168276</v>
      </c>
      <c r="BC14" s="123">
        <f t="shared" si="10"/>
        <v>4303077.9340277901</v>
      </c>
      <c r="BD14" s="123">
        <f t="shared" si="10"/>
        <v>6820033.6622339897</v>
      </c>
      <c r="BE14" s="123">
        <f t="shared" si="10"/>
        <v>5906935.43816688</v>
      </c>
      <c r="BF14" s="123">
        <f t="shared" si="10"/>
        <v>9629344.5676581599</v>
      </c>
      <c r="BG14" s="123">
        <f t="shared" si="10"/>
        <v>7424760.0122331902</v>
      </c>
      <c r="BH14" s="123">
        <f t="shared" si="10"/>
        <v>8159579.09265103</v>
      </c>
      <c r="BI14" s="218">
        <f t="shared" si="10"/>
        <v>12803015.077121699</v>
      </c>
      <c r="BJ14" s="123">
        <f t="shared" si="10"/>
        <v>14601933.4850579</v>
      </c>
      <c r="BK14" s="123">
        <f t="shared" si="10"/>
        <v>5570143.1801933497</v>
      </c>
      <c r="BL14" s="123">
        <f t="shared" si="10"/>
        <v>6555357.3276738096</v>
      </c>
      <c r="BM14" s="123">
        <f t="shared" si="10"/>
        <v>7559722.0776239401</v>
      </c>
      <c r="BN14" s="123">
        <f t="shared" ref="BN14:BS14" si="11">+BN15</f>
        <v>7524253.2311612302</v>
      </c>
      <c r="BO14" s="123">
        <f t="shared" si="11"/>
        <v>6508979.40889904</v>
      </c>
      <c r="BP14" s="123">
        <f t="shared" si="11"/>
        <v>7944124.61030766</v>
      </c>
      <c r="BQ14" s="123">
        <f t="shared" si="11"/>
        <v>7195632.4422277296</v>
      </c>
      <c r="BR14" s="123">
        <f t="shared" si="11"/>
        <v>4018222.0542352698</v>
      </c>
      <c r="BS14" s="129">
        <f t="shared" si="11"/>
        <v>8702040.3718751501</v>
      </c>
      <c r="BT14" s="658">
        <f>+IFERROR(BS14/BG14-1,"-")</f>
        <v>0.17202985113828406</v>
      </c>
      <c r="BU14" s="390">
        <f>+IFERROR(SUM(BJ14:BS14)/SUM(AX14:BG14)-1,"-")</f>
        <v>2.8670218054316576E-2</v>
      </c>
    </row>
    <row r="15" spans="1:74">
      <c r="A15" s="365" t="s">
        <v>164</v>
      </c>
      <c r="B15" s="122">
        <v>7004879.6846101098</v>
      </c>
      <c r="C15" s="123">
        <v>10359088.5466111</v>
      </c>
      <c r="D15" s="123">
        <v>8914998.2053846903</v>
      </c>
      <c r="E15" s="123">
        <v>5524219.7077316996</v>
      </c>
      <c r="F15" s="123">
        <v>4625193.8208608497</v>
      </c>
      <c r="G15" s="123">
        <v>5506237.7309149001</v>
      </c>
      <c r="H15" s="123">
        <v>4921850.9247844396</v>
      </c>
      <c r="I15" s="123">
        <v>5050754.4981988398</v>
      </c>
      <c r="J15" s="123">
        <v>2239452.5248922999</v>
      </c>
      <c r="K15" s="123">
        <v>4921602.6553167198</v>
      </c>
      <c r="L15" s="123">
        <v>5713440.2337632198</v>
      </c>
      <c r="M15" s="129">
        <v>7007459.7580083897</v>
      </c>
      <c r="N15" s="122">
        <v>7411971.3086977601</v>
      </c>
      <c r="O15" s="123">
        <v>11445592.197695101</v>
      </c>
      <c r="P15" s="123">
        <v>6157523.68869875</v>
      </c>
      <c r="Q15" s="123">
        <v>2596619.7617390398</v>
      </c>
      <c r="R15" s="123">
        <v>2863441.0040582302</v>
      </c>
      <c r="S15" s="123">
        <v>4112884.00135259</v>
      </c>
      <c r="T15" s="123">
        <v>4434958.0357997501</v>
      </c>
      <c r="U15" s="123">
        <v>4704538.7473572996</v>
      </c>
      <c r="V15" s="123">
        <v>6859089.9991808804</v>
      </c>
      <c r="W15" s="123">
        <v>10701375.6690169</v>
      </c>
      <c r="X15" s="123">
        <v>6368772.8242747104</v>
      </c>
      <c r="Y15" s="129">
        <v>10656008.198138401</v>
      </c>
      <c r="Z15" s="122">
        <v>9734832.0988208093</v>
      </c>
      <c r="AA15" s="123">
        <v>17082932.911910001</v>
      </c>
      <c r="AB15" s="123">
        <v>13597207.7563417</v>
      </c>
      <c r="AC15" s="123">
        <v>5625342.6569302399</v>
      </c>
      <c r="AD15" s="123">
        <v>7347566.2640370801</v>
      </c>
      <c r="AE15" s="123">
        <v>2076173.73260275</v>
      </c>
      <c r="AF15" s="123">
        <v>2724293.4366977299</v>
      </c>
      <c r="AG15" s="123">
        <v>3248904.5507143899</v>
      </c>
      <c r="AH15" s="123">
        <v>1943364.7913432801</v>
      </c>
      <c r="AI15" s="123">
        <v>4241992.14711635</v>
      </c>
      <c r="AJ15" s="123">
        <v>10934777.7135807</v>
      </c>
      <c r="AK15" s="123">
        <v>7442668.6355504198</v>
      </c>
      <c r="AL15" s="122">
        <v>11794118.9293845</v>
      </c>
      <c r="AM15" s="123">
        <v>10018446.8814533</v>
      </c>
      <c r="AN15" s="123">
        <v>7201136.4307730002</v>
      </c>
      <c r="AO15" s="123">
        <v>7062505.86410682</v>
      </c>
      <c r="AP15" s="123">
        <v>4487103.9133929498</v>
      </c>
      <c r="AQ15" s="123">
        <v>4356107.9994679801</v>
      </c>
      <c r="AR15" s="123">
        <v>3450464.6690823101</v>
      </c>
      <c r="AS15" s="123">
        <v>3977335.81411268</v>
      </c>
      <c r="AT15" s="123">
        <v>3864833.5508487201</v>
      </c>
      <c r="AU15" s="123">
        <v>15067105.5138632</v>
      </c>
      <c r="AV15" s="123">
        <v>9045391.6447201893</v>
      </c>
      <c r="AW15" s="383">
        <v>6523637.2437630799</v>
      </c>
      <c r="AX15" s="122">
        <v>6211465.9539383501</v>
      </c>
      <c r="AY15" s="123">
        <v>12938282.656287801</v>
      </c>
      <c r="AZ15" s="123">
        <v>12888035.928905699</v>
      </c>
      <c r="BA15" s="123">
        <v>5174344.6687660897</v>
      </c>
      <c r="BB15" s="123">
        <v>2760892.07168276</v>
      </c>
      <c r="BC15" s="123">
        <v>4303077.9340277901</v>
      </c>
      <c r="BD15" s="123">
        <v>6820033.6622339897</v>
      </c>
      <c r="BE15" s="123">
        <v>5906935.43816688</v>
      </c>
      <c r="BF15" s="123">
        <v>9629344.5676581599</v>
      </c>
      <c r="BG15" s="123">
        <v>7424760.0122331902</v>
      </c>
      <c r="BH15" s="123">
        <v>8159579.09265103</v>
      </c>
      <c r="BI15" s="218">
        <v>12803015.077121699</v>
      </c>
      <c r="BJ15" s="123">
        <v>14601933.4850579</v>
      </c>
      <c r="BK15" s="123">
        <v>5570143.1801933497</v>
      </c>
      <c r="BL15" s="123">
        <v>6555357.3276738096</v>
      </c>
      <c r="BM15" s="123">
        <v>7559722.0776239401</v>
      </c>
      <c r="BN15" s="123">
        <v>7524253.2311612302</v>
      </c>
      <c r="BO15" s="123">
        <v>6508979.40889904</v>
      </c>
      <c r="BP15" s="123">
        <f>+[1]c1_VBP!$D$13</f>
        <v>7944124.61030766</v>
      </c>
      <c r="BQ15" s="123">
        <v>7195632.4422277296</v>
      </c>
      <c r="BR15" s="123">
        <v>4018222.0542352698</v>
      </c>
      <c r="BS15" s="129">
        <v>8702040.3718751501</v>
      </c>
      <c r="BT15" s="658">
        <f>+IFERROR(BS15/BG15-1,"-")</f>
        <v>0.17202985113828406</v>
      </c>
      <c r="BU15" s="390">
        <f>+IFERROR(SUM(BJ15:BS15)/SUM(AX15:BG15)-1,"-")</f>
        <v>2.8670218054316576E-2</v>
      </c>
    </row>
    <row r="16" spans="1:74">
      <c r="A16" s="371"/>
      <c r="B16" s="122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9"/>
      <c r="N16" s="122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9"/>
      <c r="Z16" s="122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2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383"/>
      <c r="AX16" s="122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218"/>
      <c r="BJ16" s="123"/>
      <c r="BK16" s="123"/>
      <c r="BL16" s="123"/>
      <c r="BM16" s="123"/>
      <c r="BN16" s="123"/>
      <c r="BO16" s="123"/>
      <c r="BP16" s="123"/>
      <c r="BQ16" s="123"/>
      <c r="BR16" s="123"/>
      <c r="BS16" s="129"/>
      <c r="BT16" s="658"/>
      <c r="BU16" s="390"/>
    </row>
    <row r="17" spans="1:74">
      <c r="A17" s="371" t="s">
        <v>165</v>
      </c>
      <c r="B17" s="122">
        <f t="shared" ref="B17:AG17" si="12">+B18+B19</f>
        <v>147823177.975431</v>
      </c>
      <c r="C17" s="123">
        <f t="shared" si="12"/>
        <v>133671840.98416001</v>
      </c>
      <c r="D17" s="123">
        <f t="shared" si="12"/>
        <v>108465828.615695</v>
      </c>
      <c r="E17" s="123">
        <f t="shared" si="12"/>
        <v>87115250.134372607</v>
      </c>
      <c r="F17" s="123">
        <f t="shared" si="12"/>
        <v>99697531.370773599</v>
      </c>
      <c r="G17" s="123">
        <f t="shared" si="12"/>
        <v>83666289.988190204</v>
      </c>
      <c r="H17" s="123">
        <f t="shared" si="12"/>
        <v>120081498.935379</v>
      </c>
      <c r="I17" s="123">
        <f t="shared" si="12"/>
        <v>95031395.686061502</v>
      </c>
      <c r="J17" s="123">
        <f t="shared" si="12"/>
        <v>100462688.791398</v>
      </c>
      <c r="K17" s="123">
        <f t="shared" si="12"/>
        <v>108662271.83181</v>
      </c>
      <c r="L17" s="123">
        <f t="shared" si="12"/>
        <v>92137859.643796504</v>
      </c>
      <c r="M17" s="129">
        <f t="shared" si="12"/>
        <v>101642389.992644</v>
      </c>
      <c r="N17" s="122">
        <f t="shared" si="12"/>
        <v>133987406.64841101</v>
      </c>
      <c r="O17" s="123">
        <f t="shared" si="12"/>
        <v>142853418.83489701</v>
      </c>
      <c r="P17" s="123">
        <f t="shared" si="12"/>
        <v>61744618.632078797</v>
      </c>
      <c r="Q17" s="123">
        <f t="shared" si="12"/>
        <v>54077380.091656402</v>
      </c>
      <c r="R17" s="123">
        <f t="shared" si="12"/>
        <v>53720525.782050997</v>
      </c>
      <c r="S17" s="123">
        <f t="shared" si="12"/>
        <v>69651926.081445307</v>
      </c>
      <c r="T17" s="123">
        <f t="shared" si="12"/>
        <v>82029432.6855786</v>
      </c>
      <c r="U17" s="123">
        <f t="shared" si="12"/>
        <v>99838200.670963496</v>
      </c>
      <c r="V17" s="123">
        <f t="shared" si="12"/>
        <v>104573299.37344199</v>
      </c>
      <c r="W17" s="123">
        <f t="shared" si="12"/>
        <v>122833581.032556</v>
      </c>
      <c r="X17" s="123">
        <f t="shared" si="12"/>
        <v>99185520.396876201</v>
      </c>
      <c r="Y17" s="129">
        <f t="shared" si="12"/>
        <v>129741092.46860801</v>
      </c>
      <c r="Z17" s="122">
        <f t="shared" si="12"/>
        <v>135194828.73969999</v>
      </c>
      <c r="AA17" s="123">
        <f t="shared" si="12"/>
        <v>197040761.42387399</v>
      </c>
      <c r="AB17" s="123">
        <f t="shared" si="12"/>
        <v>131798663.017223</v>
      </c>
      <c r="AC17" s="123">
        <f t="shared" si="12"/>
        <v>90836331.5876185</v>
      </c>
      <c r="AD17" s="123">
        <f t="shared" si="12"/>
        <v>85937241.494082704</v>
      </c>
      <c r="AE17" s="123">
        <f t="shared" si="12"/>
        <v>82970491.185790196</v>
      </c>
      <c r="AF17" s="123">
        <f t="shared" si="12"/>
        <v>71256254.203208596</v>
      </c>
      <c r="AG17" s="123">
        <f t="shared" si="12"/>
        <v>75721111.872845203</v>
      </c>
      <c r="AH17" s="123">
        <f t="shared" ref="AH17:BM17" si="13">+AH18+AH19</f>
        <v>65307539.288971901</v>
      </c>
      <c r="AI17" s="123">
        <f t="shared" si="13"/>
        <v>80721267.163022101</v>
      </c>
      <c r="AJ17" s="123">
        <f t="shared" si="13"/>
        <v>98681818.764661506</v>
      </c>
      <c r="AK17" s="123">
        <f t="shared" si="13"/>
        <v>121181381.686131</v>
      </c>
      <c r="AL17" s="122">
        <f t="shared" si="13"/>
        <v>189429133.15723899</v>
      </c>
      <c r="AM17" s="123">
        <f t="shared" si="13"/>
        <v>140870580.962946</v>
      </c>
      <c r="AN17" s="123">
        <f t="shared" si="13"/>
        <v>94924719.378320396</v>
      </c>
      <c r="AO17" s="123">
        <f t="shared" si="13"/>
        <v>72648996.603476599</v>
      </c>
      <c r="AP17" s="123">
        <f t="shared" si="13"/>
        <v>74226286.690538302</v>
      </c>
      <c r="AQ17" s="123">
        <f t="shared" si="13"/>
        <v>79827937.807592303</v>
      </c>
      <c r="AR17" s="123">
        <f t="shared" si="13"/>
        <v>58524937.1904772</v>
      </c>
      <c r="AS17" s="123">
        <f t="shared" si="13"/>
        <v>51583975.460305102</v>
      </c>
      <c r="AT17" s="123">
        <f t="shared" si="13"/>
        <v>62455778.023987196</v>
      </c>
      <c r="AU17" s="123">
        <f t="shared" si="13"/>
        <v>70062600.522140503</v>
      </c>
      <c r="AV17" s="123">
        <f t="shared" si="13"/>
        <v>85024409.154275298</v>
      </c>
      <c r="AW17" s="123">
        <f t="shared" si="13"/>
        <v>123871618.97353099</v>
      </c>
      <c r="AX17" s="122">
        <f t="shared" si="13"/>
        <v>122915797.64962199</v>
      </c>
      <c r="AY17" s="123">
        <f t="shared" si="13"/>
        <v>155429852.57765201</v>
      </c>
      <c r="AZ17" s="123">
        <f t="shared" si="13"/>
        <v>137250129.495619</v>
      </c>
      <c r="BA17" s="123">
        <f t="shared" si="13"/>
        <v>72286876.896928504</v>
      </c>
      <c r="BB17" s="123">
        <f t="shared" si="13"/>
        <v>67041143.6515982</v>
      </c>
      <c r="BC17" s="123">
        <f t="shared" si="13"/>
        <v>63962182.495433003</v>
      </c>
      <c r="BD17" s="123">
        <f t="shared" si="13"/>
        <v>69083065.4595083</v>
      </c>
      <c r="BE17" s="123">
        <f t="shared" si="13"/>
        <v>60419440.232733302</v>
      </c>
      <c r="BF17" s="123">
        <f t="shared" si="13"/>
        <v>75454161.930552304</v>
      </c>
      <c r="BG17" s="123">
        <f t="shared" si="13"/>
        <v>101132407.707909</v>
      </c>
      <c r="BH17" s="123">
        <f t="shared" si="13"/>
        <v>91479253.764714405</v>
      </c>
      <c r="BI17" s="218">
        <f t="shared" si="13"/>
        <v>133524457.391764</v>
      </c>
      <c r="BJ17" s="123">
        <f t="shared" si="13"/>
        <v>154051786.93638399</v>
      </c>
      <c r="BK17" s="123">
        <f t="shared" si="13"/>
        <v>86934424.299922705</v>
      </c>
      <c r="BL17" s="123">
        <f t="shared" si="13"/>
        <v>54404316.078298397</v>
      </c>
      <c r="BM17" s="123">
        <f t="shared" si="13"/>
        <v>64049715.576578401</v>
      </c>
      <c r="BN17" s="123">
        <f t="shared" ref="BN17:BP17" si="14">+BN18+BN19</f>
        <v>64245506.737849198</v>
      </c>
      <c r="BO17" s="123">
        <f t="shared" si="14"/>
        <v>74742178.732285395</v>
      </c>
      <c r="BP17" s="123">
        <f t="shared" si="14"/>
        <v>83008962.338551402</v>
      </c>
      <c r="BQ17" s="123">
        <f t="shared" ref="BQ17:BR17" si="15">+BQ18+BQ19</f>
        <v>77927210.030480593</v>
      </c>
      <c r="BR17" s="123">
        <f t="shared" si="15"/>
        <v>71899606.597814903</v>
      </c>
      <c r="BS17" s="129">
        <f t="shared" ref="BS17" si="16">+BS18+BS19</f>
        <v>60133164.482116327</v>
      </c>
      <c r="BT17" s="658">
        <f>+IFERROR(BS17/BG17-1,"-")</f>
        <v>-0.40540163291876574</v>
      </c>
      <c r="BU17" s="390">
        <f>+IFERROR(SUM(BJ17:BS17)/SUM(AX17:BG17)-1,"-")</f>
        <v>-0.14441274401713222</v>
      </c>
    </row>
    <row r="18" spans="1:74">
      <c r="A18" s="371" t="s">
        <v>164</v>
      </c>
      <c r="B18" s="122">
        <v>141003843.72432899</v>
      </c>
      <c r="C18" s="123">
        <v>127123813.57960799</v>
      </c>
      <c r="D18" s="123">
        <v>99710683.351378098</v>
      </c>
      <c r="E18" s="123">
        <v>78492091.9845929</v>
      </c>
      <c r="F18" s="123">
        <v>90530336.486822203</v>
      </c>
      <c r="G18" s="123">
        <v>76480324.863373697</v>
      </c>
      <c r="H18" s="123">
        <v>111978956.626275</v>
      </c>
      <c r="I18" s="123">
        <v>86042612.910329998</v>
      </c>
      <c r="J18" s="123">
        <v>90837679.515674993</v>
      </c>
      <c r="K18" s="123">
        <v>100721047.107141</v>
      </c>
      <c r="L18" s="123">
        <v>84567166.422703207</v>
      </c>
      <c r="M18" s="129">
        <v>94295559.765822902</v>
      </c>
      <c r="N18" s="122">
        <v>126479251.06929401</v>
      </c>
      <c r="O18" s="123">
        <v>134542237.91622999</v>
      </c>
      <c r="P18" s="123">
        <v>52647278.107390799</v>
      </c>
      <c r="Q18" s="123">
        <v>45725350.274671301</v>
      </c>
      <c r="R18" s="123">
        <v>43682175.548749201</v>
      </c>
      <c r="S18" s="123">
        <v>59281268.146510497</v>
      </c>
      <c r="T18" s="123">
        <v>70128523.756883994</v>
      </c>
      <c r="U18" s="123">
        <v>88822643.606356099</v>
      </c>
      <c r="V18" s="123">
        <v>92946488.647604004</v>
      </c>
      <c r="W18" s="123">
        <v>112544697.577618</v>
      </c>
      <c r="X18" s="123">
        <v>89234905.873761997</v>
      </c>
      <c r="Y18" s="129">
        <v>120422806.144693</v>
      </c>
      <c r="Z18" s="122">
        <v>124206863.792853</v>
      </c>
      <c r="AA18" s="123">
        <v>184615376.26704499</v>
      </c>
      <c r="AB18" s="123">
        <v>123236332.071036</v>
      </c>
      <c r="AC18" s="123">
        <v>82847555.363134295</v>
      </c>
      <c r="AD18" s="123">
        <v>78434816.4683723</v>
      </c>
      <c r="AE18" s="123">
        <v>75988805.945307106</v>
      </c>
      <c r="AF18" s="123">
        <v>64612031.963381402</v>
      </c>
      <c r="AG18" s="123">
        <v>70977849.866294697</v>
      </c>
      <c r="AH18" s="123">
        <v>58027817.909061</v>
      </c>
      <c r="AI18" s="123">
        <v>73219982.3876798</v>
      </c>
      <c r="AJ18" s="123">
        <v>91368690.980908006</v>
      </c>
      <c r="AK18" s="123">
        <v>112804892.69111601</v>
      </c>
      <c r="AL18" s="122">
        <v>182284737.89023301</v>
      </c>
      <c r="AM18" s="123">
        <v>131287354.13370401</v>
      </c>
      <c r="AN18" s="123">
        <v>84165303.951194093</v>
      </c>
      <c r="AO18" s="123">
        <v>65903302.938756697</v>
      </c>
      <c r="AP18" s="123">
        <v>65189589.446536802</v>
      </c>
      <c r="AQ18" s="123">
        <v>72277069.821027398</v>
      </c>
      <c r="AR18" s="123">
        <v>50673114.277694702</v>
      </c>
      <c r="AS18" s="123">
        <v>43046127.211752802</v>
      </c>
      <c r="AT18" s="123">
        <v>54258432.035917103</v>
      </c>
      <c r="AU18" s="123">
        <v>63263459.918267302</v>
      </c>
      <c r="AV18" s="123">
        <v>76017408.314446107</v>
      </c>
      <c r="AW18" s="383">
        <v>115006970.14135</v>
      </c>
      <c r="AX18" s="122">
        <v>117202867.22999901</v>
      </c>
      <c r="AY18" s="123">
        <v>149905447.881556</v>
      </c>
      <c r="AZ18" s="123">
        <v>128979115.23687001</v>
      </c>
      <c r="BA18" s="123">
        <v>64111750.554628402</v>
      </c>
      <c r="BB18" s="123">
        <v>59899499.488548703</v>
      </c>
      <c r="BC18" s="123">
        <v>57536941.215013698</v>
      </c>
      <c r="BD18" s="123">
        <v>62485620.645746604</v>
      </c>
      <c r="BE18" s="123">
        <v>53229160.456475303</v>
      </c>
      <c r="BF18" s="123">
        <v>69306863.068206698</v>
      </c>
      <c r="BG18" s="123">
        <v>94210292.591746897</v>
      </c>
      <c r="BH18" s="123">
        <v>84589366.978422195</v>
      </c>
      <c r="BI18" s="218">
        <v>128229669.454282</v>
      </c>
      <c r="BJ18" s="123">
        <v>146786974.17586699</v>
      </c>
      <c r="BK18" s="123">
        <v>78880717.223197296</v>
      </c>
      <c r="BL18" s="123">
        <v>46939198.2062352</v>
      </c>
      <c r="BM18" s="123">
        <v>55990083.744933799</v>
      </c>
      <c r="BN18" s="123">
        <v>57430132.100184001</v>
      </c>
      <c r="BO18" s="123">
        <v>70839319.755413204</v>
      </c>
      <c r="BP18" s="227">
        <v>79662612.364891395</v>
      </c>
      <c r="BQ18" s="227">
        <v>72642929.917154595</v>
      </c>
      <c r="BR18" s="227">
        <v>66073292.068171002</v>
      </c>
      <c r="BS18" s="660">
        <v>53970502.788926162</v>
      </c>
      <c r="BT18" s="658">
        <f>+IFERROR(BS18/BG18-1,"-")</f>
        <v>-0.42712732012410559</v>
      </c>
      <c r="BU18" s="390">
        <f>+IFERROR(SUM(BJ18:BS18)/SUM(AX18:BG18)-1,"-")</f>
        <v>-0.14897494341695805</v>
      </c>
    </row>
    <row r="19" spans="1:74">
      <c r="A19" s="371" t="s">
        <v>166</v>
      </c>
      <c r="B19" s="122">
        <v>6819334.2511013197</v>
      </c>
      <c r="C19" s="123">
        <v>6548027.40455213</v>
      </c>
      <c r="D19" s="123">
        <v>8755145.2643171791</v>
      </c>
      <c r="E19" s="123">
        <v>8623158.1497797407</v>
      </c>
      <c r="F19" s="123">
        <v>9167194.8839513604</v>
      </c>
      <c r="G19" s="123">
        <v>7185965.1248164503</v>
      </c>
      <c r="H19" s="123">
        <v>8102542.3091042601</v>
      </c>
      <c r="I19" s="123">
        <v>8988782.7757314797</v>
      </c>
      <c r="J19" s="123">
        <v>9625009.2757232003</v>
      </c>
      <c r="K19" s="123">
        <v>7941224.7246695999</v>
      </c>
      <c r="L19" s="123">
        <v>7570693.2210933203</v>
      </c>
      <c r="M19" s="129">
        <v>7346830.2268210398</v>
      </c>
      <c r="N19" s="122">
        <v>7508155.5791168101</v>
      </c>
      <c r="O19" s="123">
        <v>8311180.9186671702</v>
      </c>
      <c r="P19" s="123">
        <v>9097340.5246879701</v>
      </c>
      <c r="Q19" s="123">
        <v>8352029.8169850502</v>
      </c>
      <c r="R19" s="123">
        <v>10038350.2333018</v>
      </c>
      <c r="S19" s="123">
        <v>10370657.9349348</v>
      </c>
      <c r="T19" s="123">
        <v>11900908.928694701</v>
      </c>
      <c r="U19" s="123">
        <v>11015557.0646074</v>
      </c>
      <c r="V19" s="123">
        <v>11626810.725838101</v>
      </c>
      <c r="W19" s="123">
        <v>10288883.454938101</v>
      </c>
      <c r="X19" s="123">
        <v>9950614.5231142193</v>
      </c>
      <c r="Y19" s="129">
        <v>9318286.3239154797</v>
      </c>
      <c r="Z19" s="122">
        <v>10987964.946846699</v>
      </c>
      <c r="AA19" s="123">
        <v>12425385.1568288</v>
      </c>
      <c r="AB19" s="123">
        <v>8562330.9461870492</v>
      </c>
      <c r="AC19" s="123">
        <v>7988776.2244841801</v>
      </c>
      <c r="AD19" s="123">
        <v>7502425.0257104402</v>
      </c>
      <c r="AE19" s="123">
        <v>6981685.2404830903</v>
      </c>
      <c r="AF19" s="123">
        <v>6644222.2398271896</v>
      </c>
      <c r="AG19" s="123">
        <v>4743262.0065505197</v>
      </c>
      <c r="AH19" s="123">
        <v>7279721.3799109301</v>
      </c>
      <c r="AI19" s="123">
        <v>7501284.7753423098</v>
      </c>
      <c r="AJ19" s="123">
        <v>7313127.7837534603</v>
      </c>
      <c r="AK19" s="123">
        <v>8376488.9950146396</v>
      </c>
      <c r="AL19" s="122">
        <v>7144395.2670066403</v>
      </c>
      <c r="AM19" s="123">
        <v>9583226.8292421792</v>
      </c>
      <c r="AN19" s="123">
        <v>10759415.4271263</v>
      </c>
      <c r="AO19" s="123">
        <v>6745693.6647199299</v>
      </c>
      <c r="AP19" s="123">
        <v>9036697.2440014705</v>
      </c>
      <c r="AQ19" s="123">
        <v>7550867.9865649603</v>
      </c>
      <c r="AR19" s="123">
        <v>7851822.9127824698</v>
      </c>
      <c r="AS19" s="123">
        <v>8537848.2485522907</v>
      </c>
      <c r="AT19" s="123">
        <v>8197345.9880700503</v>
      </c>
      <c r="AU19" s="123">
        <v>6799140.6038731998</v>
      </c>
      <c r="AV19" s="123">
        <v>9007000.8398292009</v>
      </c>
      <c r="AW19" s="383">
        <v>8864648.8321817592</v>
      </c>
      <c r="AX19" s="122">
        <v>5712930.4196237298</v>
      </c>
      <c r="AY19" s="123">
        <v>5524404.6960957795</v>
      </c>
      <c r="AZ19" s="123">
        <v>8271014.2587487204</v>
      </c>
      <c r="BA19" s="123">
        <v>8175126.34230009</v>
      </c>
      <c r="BB19" s="123">
        <v>7141644.1630495796</v>
      </c>
      <c r="BC19" s="123">
        <v>6425241.2804192901</v>
      </c>
      <c r="BD19" s="123">
        <v>6597444.8137616701</v>
      </c>
      <c r="BE19" s="123">
        <v>7190279.7762580598</v>
      </c>
      <c r="BF19" s="123">
        <v>6147298.8623455204</v>
      </c>
      <c r="BG19" s="123">
        <v>6922115.1161625199</v>
      </c>
      <c r="BH19" s="123">
        <v>6889886.7862922102</v>
      </c>
      <c r="BI19" s="218">
        <v>5294787.9374821102</v>
      </c>
      <c r="BJ19" s="123">
        <v>7264812.7605176196</v>
      </c>
      <c r="BK19" s="123">
        <v>8053707.0767254001</v>
      </c>
      <c r="BL19" s="123">
        <v>7465117.8720631404</v>
      </c>
      <c r="BM19" s="123">
        <v>8059631.8316446403</v>
      </c>
      <c r="BN19" s="123">
        <v>6815374.6376652</v>
      </c>
      <c r="BO19" s="123">
        <v>3902858.97687225</v>
      </c>
      <c r="BP19" s="227">
        <v>3346349.9736600602</v>
      </c>
      <c r="BQ19" s="227">
        <v>5284280.1133259898</v>
      </c>
      <c r="BR19" s="227">
        <v>5826314.52964391</v>
      </c>
      <c r="BS19" s="660">
        <v>6162661.6931901621</v>
      </c>
      <c r="BT19" s="658">
        <f>+IFERROR(BS19/BG19-1,"-")</f>
        <v>-0.1097140700822935</v>
      </c>
      <c r="BU19" s="390">
        <f>+IFERROR(SUM(BJ19:BS19)/SUM(AX19:BG19)-1,"-")</f>
        <v>-8.7015237485712604E-2</v>
      </c>
    </row>
    <row r="20" spans="1:74">
      <c r="A20" s="371"/>
      <c r="B20" s="122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9"/>
      <c r="N20" s="122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9"/>
      <c r="Z20" s="122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2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383"/>
      <c r="AX20" s="122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218"/>
      <c r="BJ20" s="123"/>
      <c r="BK20" s="123"/>
      <c r="BL20" s="123"/>
      <c r="BM20" s="123"/>
      <c r="BN20" s="123"/>
      <c r="BO20" s="123"/>
      <c r="BP20" s="123"/>
      <c r="BQ20" s="123"/>
      <c r="BR20" s="123"/>
      <c r="BS20" s="129"/>
      <c r="BT20" s="658"/>
      <c r="BU20" s="390"/>
    </row>
    <row r="21" spans="1:74">
      <c r="A21" s="371" t="s">
        <v>167</v>
      </c>
      <c r="B21" s="122">
        <f t="shared" ref="B21:AG21" si="17">+B22+B23</f>
        <v>7170506.8589689601</v>
      </c>
      <c r="C21" s="123">
        <f t="shared" si="17"/>
        <v>6502417.6914515998</v>
      </c>
      <c r="D21" s="123">
        <f t="shared" si="17"/>
        <v>5717015.8242717898</v>
      </c>
      <c r="E21" s="123">
        <f t="shared" si="17"/>
        <v>4652742.9190319097</v>
      </c>
      <c r="F21" s="123">
        <f t="shared" si="17"/>
        <v>5510105.4139776696</v>
      </c>
      <c r="G21" s="123">
        <f t="shared" si="17"/>
        <v>6028230.7479002001</v>
      </c>
      <c r="H21" s="123">
        <f t="shared" si="17"/>
        <v>4071545.7741416399</v>
      </c>
      <c r="I21" s="123">
        <f t="shared" si="17"/>
        <v>4821323.9959902298</v>
      </c>
      <c r="J21" s="123">
        <f t="shared" si="17"/>
        <v>4788324.7726885201</v>
      </c>
      <c r="K21" s="123">
        <f t="shared" si="17"/>
        <v>6299986.0075699603</v>
      </c>
      <c r="L21" s="123">
        <f t="shared" si="17"/>
        <v>5546117.1526682898</v>
      </c>
      <c r="M21" s="129">
        <f t="shared" si="17"/>
        <v>4773340.6448856601</v>
      </c>
      <c r="N21" s="122">
        <f t="shared" si="17"/>
        <v>6385255.4037147099</v>
      </c>
      <c r="O21" s="123">
        <f t="shared" si="17"/>
        <v>6232578.30525441</v>
      </c>
      <c r="P21" s="123">
        <f t="shared" si="17"/>
        <v>5014701.8571100198</v>
      </c>
      <c r="Q21" s="123">
        <f t="shared" si="17"/>
        <v>2153036.1617461802</v>
      </c>
      <c r="R21" s="123">
        <f t="shared" si="17"/>
        <v>3007835.7262417302</v>
      </c>
      <c r="S21" s="123">
        <f t="shared" si="17"/>
        <v>4794213.38317014</v>
      </c>
      <c r="T21" s="123">
        <f t="shared" si="17"/>
        <v>6305601.6436074097</v>
      </c>
      <c r="U21" s="123">
        <f t="shared" si="17"/>
        <v>7088117.24923894</v>
      </c>
      <c r="V21" s="123">
        <f t="shared" si="17"/>
        <v>7011325.2662385302</v>
      </c>
      <c r="W21" s="123">
        <f t="shared" si="17"/>
        <v>7780562.0502660498</v>
      </c>
      <c r="X21" s="123">
        <f t="shared" si="17"/>
        <v>6846192.6968533797</v>
      </c>
      <c r="Y21" s="129">
        <f t="shared" si="17"/>
        <v>5627608.55177572</v>
      </c>
      <c r="Z21" s="122">
        <f t="shared" si="17"/>
        <v>6733868.8858362501</v>
      </c>
      <c r="AA21" s="123">
        <f t="shared" si="17"/>
        <v>6057290.8147203904</v>
      </c>
      <c r="AB21" s="123">
        <f t="shared" si="17"/>
        <v>6769945.4352024002</v>
      </c>
      <c r="AC21" s="123">
        <f t="shared" si="17"/>
        <v>5196182.2644429998</v>
      </c>
      <c r="AD21" s="123">
        <f t="shared" si="17"/>
        <v>6054558.1654332001</v>
      </c>
      <c r="AE21" s="123">
        <f t="shared" si="17"/>
        <v>5969145.6543179499</v>
      </c>
      <c r="AF21" s="123">
        <f t="shared" si="17"/>
        <v>4818525.7714374401</v>
      </c>
      <c r="AG21" s="123">
        <f t="shared" si="17"/>
        <v>5466264.8147313604</v>
      </c>
      <c r="AH21" s="123">
        <f t="shared" ref="AH21:BM21" si="18">+AH22+AH23</f>
        <v>4882837.0041048899</v>
      </c>
      <c r="AI21" s="123">
        <f t="shared" si="18"/>
        <v>4945095.5090250997</v>
      </c>
      <c r="AJ21" s="123">
        <f t="shared" si="18"/>
        <v>5075876.1171105905</v>
      </c>
      <c r="AK21" s="123">
        <f t="shared" si="18"/>
        <v>4495915.0369664896</v>
      </c>
      <c r="AL21" s="122">
        <f t="shared" si="18"/>
        <v>5909323.4912278298</v>
      </c>
      <c r="AM21" s="123">
        <f t="shared" si="18"/>
        <v>5832672.9217421403</v>
      </c>
      <c r="AN21" s="123">
        <f t="shared" si="18"/>
        <v>5631707.8967062598</v>
      </c>
      <c r="AO21" s="123">
        <f t="shared" si="18"/>
        <v>4249965.2455016403</v>
      </c>
      <c r="AP21" s="123">
        <f t="shared" si="18"/>
        <v>5532779.4173809597</v>
      </c>
      <c r="AQ21" s="123">
        <f t="shared" si="18"/>
        <v>6749326.7415386401</v>
      </c>
      <c r="AR21" s="123">
        <f t="shared" si="18"/>
        <v>5156834.4402500195</v>
      </c>
      <c r="AS21" s="123">
        <f t="shared" si="18"/>
        <v>6720140.9644229403</v>
      </c>
      <c r="AT21" s="123">
        <f t="shared" si="18"/>
        <v>6253449.5611866796</v>
      </c>
      <c r="AU21" s="123">
        <f t="shared" si="18"/>
        <v>5356536.7372161401</v>
      </c>
      <c r="AV21" s="123">
        <f t="shared" si="18"/>
        <v>6173707.7771912003</v>
      </c>
      <c r="AW21" s="123">
        <f t="shared" si="18"/>
        <v>5160551.2928226497</v>
      </c>
      <c r="AX21" s="122">
        <f t="shared" si="18"/>
        <v>5719740.01992724</v>
      </c>
      <c r="AY21" s="123">
        <f t="shared" si="18"/>
        <v>6091091.7313907603</v>
      </c>
      <c r="AZ21" s="123">
        <f t="shared" si="18"/>
        <v>6445514.6725604702</v>
      </c>
      <c r="BA21" s="123">
        <f t="shared" si="18"/>
        <v>5356282.7572593996</v>
      </c>
      <c r="BB21" s="123">
        <f t="shared" si="18"/>
        <v>5482061.4382544002</v>
      </c>
      <c r="BC21" s="123">
        <f t="shared" si="18"/>
        <v>4143914.73097943</v>
      </c>
      <c r="BD21" s="123">
        <f t="shared" si="18"/>
        <v>6912308.9798304997</v>
      </c>
      <c r="BE21" s="123">
        <f t="shared" si="18"/>
        <v>4637201.2760562897</v>
      </c>
      <c r="BF21" s="123">
        <f t="shared" si="18"/>
        <v>4977111.9948634701</v>
      </c>
      <c r="BG21" s="123">
        <f t="shared" si="18"/>
        <v>4320912.9196179304</v>
      </c>
      <c r="BH21" s="123">
        <f t="shared" si="18"/>
        <v>7748801.2673061099</v>
      </c>
      <c r="BI21" s="218">
        <f t="shared" si="18"/>
        <v>4540329.1029278198</v>
      </c>
      <c r="BJ21" s="123">
        <f t="shared" si="18"/>
        <v>2061155.89546156</v>
      </c>
      <c r="BK21" s="123">
        <f t="shared" si="18"/>
        <v>2481390.4198870198</v>
      </c>
      <c r="BL21" s="123">
        <f t="shared" si="18"/>
        <v>2676701.8691744199</v>
      </c>
      <c r="BM21" s="123">
        <f t="shared" si="18"/>
        <v>2972775.4919125699</v>
      </c>
      <c r="BN21" s="123">
        <f t="shared" ref="BN21:BP21" si="19">+BN22+BN23</f>
        <v>3226683.0571114402</v>
      </c>
      <c r="BO21" s="123">
        <f t="shared" si="19"/>
        <v>3266670.50356704</v>
      </c>
      <c r="BP21" s="123">
        <f t="shared" si="19"/>
        <v>3465566.4424004001</v>
      </c>
      <c r="BQ21" s="123">
        <f t="shared" ref="BQ21:BR21" si="20">+BQ22+BQ23</f>
        <v>2471281.06344083</v>
      </c>
      <c r="BR21" s="123">
        <f t="shared" si="20"/>
        <v>2327857.86655345</v>
      </c>
      <c r="BS21" s="129">
        <f t="shared" ref="BS21" si="21">+BS22+BS23</f>
        <v>3077778.0709970891</v>
      </c>
      <c r="BT21" s="658">
        <f>+IFERROR(BS21/BG21-1,"-")</f>
        <v>-0.28770189812822322</v>
      </c>
      <c r="BU21" s="390">
        <f>+IFERROR(SUM(BJ21:BS21)/SUM(AX21:BG21)-1,"-")</f>
        <v>-0.48179218537957524</v>
      </c>
    </row>
    <row r="22" spans="1:74">
      <c r="A22" s="371" t="s">
        <v>164</v>
      </c>
      <c r="B22" s="122">
        <v>6926508.3925387403</v>
      </c>
      <c r="C22" s="123">
        <v>5971567.9968144996</v>
      </c>
      <c r="D22" s="123">
        <v>5366967.9009686997</v>
      </c>
      <c r="E22" s="123">
        <v>4384609.3745213998</v>
      </c>
      <c r="F22" s="123">
        <v>5046142.15930962</v>
      </c>
      <c r="G22" s="123">
        <v>5356341.04203502</v>
      </c>
      <c r="H22" s="123">
        <v>3332859.1249144501</v>
      </c>
      <c r="I22" s="123">
        <v>3616887.30472105</v>
      </c>
      <c r="J22" s="123">
        <v>3714185.1379654501</v>
      </c>
      <c r="K22" s="123">
        <v>4556124.3036653297</v>
      </c>
      <c r="L22" s="123">
        <v>4613783.3196663102</v>
      </c>
      <c r="M22" s="129">
        <v>4019877.3911272502</v>
      </c>
      <c r="N22" s="122">
        <v>5537825.6563996403</v>
      </c>
      <c r="O22" s="123">
        <v>5552755.1536695603</v>
      </c>
      <c r="P22" s="123">
        <v>4177459.1631113002</v>
      </c>
      <c r="Q22" s="123">
        <v>1774675.0351916</v>
      </c>
      <c r="R22" s="123">
        <v>2229241.8026061701</v>
      </c>
      <c r="S22" s="123">
        <v>3484889.87178818</v>
      </c>
      <c r="T22" s="123">
        <v>4677246.2974360799</v>
      </c>
      <c r="U22" s="123">
        <v>5196721.7344180802</v>
      </c>
      <c r="V22" s="123">
        <v>5019806.8552554902</v>
      </c>
      <c r="W22" s="123">
        <v>5533913.0783671103</v>
      </c>
      <c r="X22" s="123">
        <v>5414311.02314738</v>
      </c>
      <c r="Y22" s="129">
        <v>4455206.6522607896</v>
      </c>
      <c r="Z22" s="122">
        <v>5952738.1179530201</v>
      </c>
      <c r="AA22" s="123">
        <v>5905929.6668725396</v>
      </c>
      <c r="AB22" s="123">
        <v>5859991.3558090301</v>
      </c>
      <c r="AC22" s="123">
        <v>4509858.0802386599</v>
      </c>
      <c r="AD22" s="123">
        <v>4552493.3002842404</v>
      </c>
      <c r="AE22" s="123">
        <v>4938774.16017788</v>
      </c>
      <c r="AF22" s="123">
        <v>3539957.5668715201</v>
      </c>
      <c r="AG22" s="123">
        <v>3672482.4959855801</v>
      </c>
      <c r="AH22" s="123">
        <v>4121642.09219163</v>
      </c>
      <c r="AI22" s="123">
        <v>3887670.8515971098</v>
      </c>
      <c r="AJ22" s="123">
        <v>4231015.3355357703</v>
      </c>
      <c r="AK22" s="123">
        <v>4154661.70709761</v>
      </c>
      <c r="AL22" s="122">
        <v>4542010.7772422396</v>
      </c>
      <c r="AM22" s="123">
        <v>4671089.2411575001</v>
      </c>
      <c r="AN22" s="123">
        <v>4877775.6567149796</v>
      </c>
      <c r="AO22" s="123">
        <v>3193422.4918103199</v>
      </c>
      <c r="AP22" s="123">
        <v>4273966.5502938703</v>
      </c>
      <c r="AQ22" s="123">
        <v>5283907.4521201598</v>
      </c>
      <c r="AR22" s="123">
        <v>3358491.3189093401</v>
      </c>
      <c r="AS22" s="123">
        <v>4835342.5371690001</v>
      </c>
      <c r="AT22" s="123">
        <v>3169333.3541072202</v>
      </c>
      <c r="AU22" s="123">
        <v>3187647.8503026101</v>
      </c>
      <c r="AV22" s="123">
        <v>4509126.78192221</v>
      </c>
      <c r="AW22" s="383">
        <v>3930075.2885407899</v>
      </c>
      <c r="AX22" s="122">
        <v>4389298.86847293</v>
      </c>
      <c r="AY22" s="123">
        <v>4758240.3895552</v>
      </c>
      <c r="AZ22" s="123">
        <v>4581435.71128406</v>
      </c>
      <c r="BA22" s="123">
        <v>3977796.3954803701</v>
      </c>
      <c r="BB22" s="123">
        <v>4032453.2127620699</v>
      </c>
      <c r="BC22" s="123">
        <v>2734660.5537800202</v>
      </c>
      <c r="BD22" s="123">
        <v>3098098.58850434</v>
      </c>
      <c r="BE22" s="123">
        <v>2730171.1656395602</v>
      </c>
      <c r="BF22" s="123">
        <v>3034840.8280165698</v>
      </c>
      <c r="BG22" s="123">
        <v>2900625.1512062801</v>
      </c>
      <c r="BH22" s="123">
        <v>3153184.10316779</v>
      </c>
      <c r="BI22" s="218">
        <v>3235152.48020207</v>
      </c>
      <c r="BJ22" s="123">
        <v>1693159.2120024699</v>
      </c>
      <c r="BK22" s="123">
        <v>1979828.1087734101</v>
      </c>
      <c r="BL22" s="123">
        <v>2156932.3026019498</v>
      </c>
      <c r="BM22" s="123">
        <v>2462653.5390879498</v>
      </c>
      <c r="BN22" s="123">
        <v>2457181.007404</v>
      </c>
      <c r="BO22" s="123">
        <v>2349260.5768454801</v>
      </c>
      <c r="BP22" s="123">
        <v>1801100.1695268899</v>
      </c>
      <c r="BQ22" s="123">
        <v>1948583.48836509</v>
      </c>
      <c r="BR22" s="123">
        <v>1802874.5911607</v>
      </c>
      <c r="BS22" s="129">
        <v>2430143.2298292667</v>
      </c>
      <c r="BT22" s="658">
        <f>+IFERROR(BS22/BG22-1,"-")</f>
        <v>-0.16220017990995994</v>
      </c>
      <c r="BU22" s="390">
        <f>+IFERROR(SUM(BJ22:BS22)/SUM(AX22:BG22)-1,"-")</f>
        <v>-0.41823674616198003</v>
      </c>
    </row>
    <row r="23" spans="1:74">
      <c r="A23" s="371" t="s">
        <v>166</v>
      </c>
      <c r="B23" s="122">
        <v>243998.466430225</v>
      </c>
      <c r="C23" s="123">
        <v>530849.694637098</v>
      </c>
      <c r="D23" s="123">
        <v>350047.92330308602</v>
      </c>
      <c r="E23" s="123">
        <v>268133.54451050702</v>
      </c>
      <c r="F23" s="123">
        <v>463963.254668048</v>
      </c>
      <c r="G23" s="123">
        <v>671889.70586517302</v>
      </c>
      <c r="H23" s="123">
        <v>738686.64922718401</v>
      </c>
      <c r="I23" s="123">
        <v>1204436.69126918</v>
      </c>
      <c r="J23" s="123">
        <v>1074139.6347230701</v>
      </c>
      <c r="K23" s="123">
        <v>1743861.7039046299</v>
      </c>
      <c r="L23" s="123">
        <v>932333.83300197695</v>
      </c>
      <c r="M23" s="129">
        <v>753463.25375840999</v>
      </c>
      <c r="N23" s="122">
        <v>847429.74731507595</v>
      </c>
      <c r="O23" s="123">
        <v>679823.15158484504</v>
      </c>
      <c r="P23" s="123">
        <v>837242.69399871898</v>
      </c>
      <c r="Q23" s="123">
        <v>378361.12655458302</v>
      </c>
      <c r="R23" s="123">
        <v>778593.92363556195</v>
      </c>
      <c r="S23" s="123">
        <v>1309323.51138197</v>
      </c>
      <c r="T23" s="123">
        <v>1628355.34617133</v>
      </c>
      <c r="U23" s="123">
        <v>1891395.51482086</v>
      </c>
      <c r="V23" s="123">
        <v>1991518.41098304</v>
      </c>
      <c r="W23" s="123">
        <v>2246648.9718989399</v>
      </c>
      <c r="X23" s="123">
        <v>1431881.67370599</v>
      </c>
      <c r="Y23" s="129">
        <v>1172401.8995149301</v>
      </c>
      <c r="Z23" s="122">
        <v>781130.76788323198</v>
      </c>
      <c r="AA23" s="123">
        <v>151361.147847852</v>
      </c>
      <c r="AB23" s="123">
        <v>909954.07939337404</v>
      </c>
      <c r="AC23" s="123">
        <v>686324.18420433695</v>
      </c>
      <c r="AD23" s="123">
        <v>1502064.8651489599</v>
      </c>
      <c r="AE23" s="123">
        <v>1030371.49414007</v>
      </c>
      <c r="AF23" s="123">
        <v>1278568.2045659199</v>
      </c>
      <c r="AG23" s="123">
        <v>1793782.31874578</v>
      </c>
      <c r="AH23" s="123">
        <v>761194.91191326198</v>
      </c>
      <c r="AI23" s="123">
        <v>1057424.6574279901</v>
      </c>
      <c r="AJ23" s="123">
        <v>844860.78157482296</v>
      </c>
      <c r="AK23" s="123">
        <v>341253.32986888301</v>
      </c>
      <c r="AL23" s="122">
        <v>1367312.71398559</v>
      </c>
      <c r="AM23" s="123">
        <v>1161583.68058463</v>
      </c>
      <c r="AN23" s="123">
        <v>753932.23999127897</v>
      </c>
      <c r="AO23" s="123">
        <v>1056542.7536913201</v>
      </c>
      <c r="AP23" s="123">
        <v>1258812.8670870899</v>
      </c>
      <c r="AQ23" s="123">
        <v>1465419.2894184799</v>
      </c>
      <c r="AR23" s="123">
        <v>1798343.1213406799</v>
      </c>
      <c r="AS23" s="123">
        <v>1884798.4272539399</v>
      </c>
      <c r="AT23" s="123">
        <v>3084116.2070794599</v>
      </c>
      <c r="AU23" s="123">
        <v>2168888.8869135198</v>
      </c>
      <c r="AV23" s="123">
        <v>1664580.9952690001</v>
      </c>
      <c r="AW23" s="383">
        <v>1230476.0042818601</v>
      </c>
      <c r="AX23" s="122">
        <v>1330441.1514543099</v>
      </c>
      <c r="AY23" s="123">
        <v>1332851.3418355701</v>
      </c>
      <c r="AZ23" s="123">
        <v>1864078.9612764099</v>
      </c>
      <c r="BA23" s="123">
        <v>1378486.3617790299</v>
      </c>
      <c r="BB23" s="123">
        <v>1449608.22549233</v>
      </c>
      <c r="BC23" s="123">
        <v>1409254.17719941</v>
      </c>
      <c r="BD23" s="123">
        <v>3814210.3913261602</v>
      </c>
      <c r="BE23" s="123">
        <v>1907030.1104167299</v>
      </c>
      <c r="BF23" s="123">
        <v>1942271.16684689</v>
      </c>
      <c r="BG23" s="123">
        <v>1420287.7684116501</v>
      </c>
      <c r="BH23" s="123">
        <v>4595617.1641383199</v>
      </c>
      <c r="BI23" s="218">
        <v>1305176.6227257501</v>
      </c>
      <c r="BJ23" s="123">
        <v>367996.68345909001</v>
      </c>
      <c r="BK23" s="123">
        <v>501562.31111361802</v>
      </c>
      <c r="BL23" s="123">
        <v>519769.566572465</v>
      </c>
      <c r="BM23" s="123">
        <v>510121.95282461599</v>
      </c>
      <c r="BN23" s="123">
        <v>769502.04970744299</v>
      </c>
      <c r="BO23" s="123">
        <v>917409.92672155902</v>
      </c>
      <c r="BP23" s="123">
        <v>1664466.2728735099</v>
      </c>
      <c r="BQ23" s="123">
        <v>522697.575075745</v>
      </c>
      <c r="BR23" s="123">
        <v>524983.27539274795</v>
      </c>
      <c r="BS23" s="129">
        <v>647634.84116782236</v>
      </c>
      <c r="BT23" s="658">
        <f>+IFERROR(BS23/BG23-1,"-")</f>
        <v>-0.54401153373862288</v>
      </c>
      <c r="BU23" s="390">
        <f>+IFERROR(SUM(BJ23:BS23)/SUM(AX23:BG23)-1,"-")</f>
        <v>-0.61082797964375701</v>
      </c>
    </row>
    <row r="24" spans="1:74">
      <c r="A24" s="371"/>
      <c r="B24" s="122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9"/>
      <c r="N24" s="122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9"/>
      <c r="Z24" s="122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2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383"/>
      <c r="AX24" s="122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218"/>
      <c r="BJ24" s="123"/>
      <c r="BK24" s="123"/>
      <c r="BL24" s="123"/>
      <c r="BM24" s="123"/>
      <c r="BN24" s="123"/>
      <c r="BO24" s="123"/>
      <c r="BP24" s="123"/>
      <c r="BQ24" s="123"/>
      <c r="BR24" s="123"/>
      <c r="BS24" s="129"/>
      <c r="BT24" s="658"/>
      <c r="BU24" s="390"/>
    </row>
    <row r="25" spans="1:74">
      <c r="A25" s="371" t="s">
        <v>168</v>
      </c>
      <c r="B25" s="122">
        <f t="shared" ref="B25:AG25" si="22">+B26+B27</f>
        <v>113246337.20692</v>
      </c>
      <c r="C25" s="123">
        <f t="shared" si="22"/>
        <v>100400693.850621</v>
      </c>
      <c r="D25" s="123">
        <f t="shared" si="22"/>
        <v>116207437.11518499</v>
      </c>
      <c r="E25" s="123">
        <f t="shared" si="22"/>
        <v>126827521.77834301</v>
      </c>
      <c r="F25" s="123">
        <f t="shared" si="22"/>
        <v>121645511.53736</v>
      </c>
      <c r="G25" s="123">
        <f t="shared" si="22"/>
        <v>115376939.708637</v>
      </c>
      <c r="H25" s="123">
        <f t="shared" si="22"/>
        <v>95031177.945020005</v>
      </c>
      <c r="I25" s="123">
        <f t="shared" si="22"/>
        <v>100603047.91953</v>
      </c>
      <c r="J25" s="123">
        <f t="shared" si="22"/>
        <v>88599018.698925599</v>
      </c>
      <c r="K25" s="123">
        <f t="shared" si="22"/>
        <v>114313125.284052</v>
      </c>
      <c r="L25" s="123">
        <f t="shared" si="22"/>
        <v>116994911.364206</v>
      </c>
      <c r="M25" s="129">
        <f t="shared" si="22"/>
        <v>121676295.24264801</v>
      </c>
      <c r="N25" s="122">
        <f t="shared" si="22"/>
        <v>124458307.63951001</v>
      </c>
      <c r="O25" s="123">
        <f t="shared" si="22"/>
        <v>129367019.77541099</v>
      </c>
      <c r="P25" s="123">
        <f t="shared" si="22"/>
        <v>121217411.18447199</v>
      </c>
      <c r="Q25" s="123">
        <f t="shared" si="22"/>
        <v>67371724.467643499</v>
      </c>
      <c r="R25" s="123">
        <f t="shared" si="22"/>
        <v>77823260.605921194</v>
      </c>
      <c r="S25" s="123">
        <f t="shared" si="22"/>
        <v>95444501.391094893</v>
      </c>
      <c r="T25" s="123">
        <f t="shared" si="22"/>
        <v>90338901.382994503</v>
      </c>
      <c r="U25" s="123">
        <f t="shared" si="22"/>
        <v>100671564.794449</v>
      </c>
      <c r="V25" s="123">
        <f t="shared" si="22"/>
        <v>95615247.777842805</v>
      </c>
      <c r="W25" s="123">
        <f t="shared" si="22"/>
        <v>114522944.493494</v>
      </c>
      <c r="X25" s="123">
        <f t="shared" si="22"/>
        <v>101615756.191651</v>
      </c>
      <c r="Y25" s="129">
        <f t="shared" si="22"/>
        <v>104141734.60073499</v>
      </c>
      <c r="Z25" s="122">
        <f t="shared" si="22"/>
        <v>124207973.508872</v>
      </c>
      <c r="AA25" s="123">
        <f t="shared" si="22"/>
        <v>119616326.478229</v>
      </c>
      <c r="AB25" s="123">
        <f t="shared" si="22"/>
        <v>118062074.883809</v>
      </c>
      <c r="AC25" s="123">
        <f t="shared" si="22"/>
        <v>87056070.747782096</v>
      </c>
      <c r="AD25" s="123">
        <f t="shared" si="22"/>
        <v>95538016.933576807</v>
      </c>
      <c r="AE25" s="123">
        <f t="shared" si="22"/>
        <v>88117323.860695601</v>
      </c>
      <c r="AF25" s="123">
        <f t="shared" si="22"/>
        <v>92109377.624171302</v>
      </c>
      <c r="AG25" s="123">
        <f t="shared" si="22"/>
        <v>84535601.444906205</v>
      </c>
      <c r="AH25" s="123">
        <f t="shared" ref="AH25:BM25" si="23">+AH26+AH27</f>
        <v>85733786.760616899</v>
      </c>
      <c r="AI25" s="123">
        <f t="shared" si="23"/>
        <v>100993745.974713</v>
      </c>
      <c r="AJ25" s="123">
        <f t="shared" si="23"/>
        <v>107036145.94309101</v>
      </c>
      <c r="AK25" s="123">
        <f t="shared" si="23"/>
        <v>101866333.278585</v>
      </c>
      <c r="AL25" s="122">
        <f t="shared" si="23"/>
        <v>113123948.742899</v>
      </c>
      <c r="AM25" s="123">
        <f t="shared" si="23"/>
        <v>116488424.729086</v>
      </c>
      <c r="AN25" s="123">
        <f t="shared" si="23"/>
        <v>106978534.444059</v>
      </c>
      <c r="AO25" s="123">
        <f t="shared" si="23"/>
        <v>121433699.30762</v>
      </c>
      <c r="AP25" s="123">
        <f t="shared" si="23"/>
        <v>104204381.422306</v>
      </c>
      <c r="AQ25" s="123">
        <f t="shared" si="23"/>
        <v>94537744.701863706</v>
      </c>
      <c r="AR25" s="123">
        <f t="shared" si="23"/>
        <v>96389456.808030695</v>
      </c>
      <c r="AS25" s="123">
        <f t="shared" si="23"/>
        <v>91867528.317425802</v>
      </c>
      <c r="AT25" s="123">
        <f t="shared" si="23"/>
        <v>91946888.268393695</v>
      </c>
      <c r="AU25" s="123">
        <f t="shared" si="23"/>
        <v>119631274.789921</v>
      </c>
      <c r="AV25" s="123">
        <f t="shared" si="23"/>
        <v>98980087.016712099</v>
      </c>
      <c r="AW25" s="123">
        <f t="shared" si="23"/>
        <v>114367768.514048</v>
      </c>
      <c r="AX25" s="122">
        <f t="shared" si="23"/>
        <v>90707420.500891298</v>
      </c>
      <c r="AY25" s="123">
        <f t="shared" si="23"/>
        <v>101828656.46414</v>
      </c>
      <c r="AZ25" s="123">
        <f t="shared" si="23"/>
        <v>124181426.926488</v>
      </c>
      <c r="BA25" s="123">
        <f t="shared" si="23"/>
        <v>123450861.77398001</v>
      </c>
      <c r="BB25" s="123">
        <f t="shared" si="23"/>
        <v>92906821.698502302</v>
      </c>
      <c r="BC25" s="123">
        <f t="shared" si="23"/>
        <v>85263036.409222499</v>
      </c>
      <c r="BD25" s="123">
        <f t="shared" si="23"/>
        <v>96222431.6972671</v>
      </c>
      <c r="BE25" s="123">
        <f t="shared" si="23"/>
        <v>91917488.974599004</v>
      </c>
      <c r="BF25" s="123">
        <f t="shared" si="23"/>
        <v>93106224.875741199</v>
      </c>
      <c r="BG25" s="123">
        <f t="shared" si="23"/>
        <v>103959787.747353</v>
      </c>
      <c r="BH25" s="123">
        <f t="shared" si="23"/>
        <v>87542512.487413898</v>
      </c>
      <c r="BI25" s="218">
        <f t="shared" si="23"/>
        <v>102419331.150727</v>
      </c>
      <c r="BJ25" s="123">
        <f t="shared" si="23"/>
        <v>119907675.38362999</v>
      </c>
      <c r="BK25" s="123">
        <f t="shared" si="23"/>
        <v>106852102.850935</v>
      </c>
      <c r="BL25" s="123">
        <f t="shared" si="23"/>
        <v>117394161.39136</v>
      </c>
      <c r="BM25" s="123">
        <f t="shared" si="23"/>
        <v>103530403.85890999</v>
      </c>
      <c r="BN25" s="123">
        <f t="shared" ref="BN25:BP25" si="24">+BN26+BN27</f>
        <v>99189664.410102502</v>
      </c>
      <c r="BO25" s="123">
        <f t="shared" si="24"/>
        <v>87399120.562322095</v>
      </c>
      <c r="BP25" s="123">
        <f t="shared" si="24"/>
        <v>94518487.082631305</v>
      </c>
      <c r="BQ25" s="123">
        <f t="shared" ref="BQ25:BR25" si="25">+BQ26+BQ27</f>
        <v>86164290.214118794</v>
      </c>
      <c r="BR25" s="123">
        <f t="shared" si="25"/>
        <v>78001744.098790407</v>
      </c>
      <c r="BS25" s="129">
        <f t="shared" ref="BS25" si="26">+BS26+BS27</f>
        <v>89989600.998185366</v>
      </c>
      <c r="BT25" s="658">
        <f>+IFERROR(BS25/BG25-1,"-")</f>
        <v>-0.13438067787439612</v>
      </c>
      <c r="BU25" s="390">
        <f>+IFERROR(SUM(BJ25:BS25)/SUM(AX25:BG25)-1,"-")</f>
        <v>-2.052416535149959E-2</v>
      </c>
    </row>
    <row r="26" spans="1:74">
      <c r="A26" s="371" t="s">
        <v>164</v>
      </c>
      <c r="B26" s="122">
        <v>82440897.335030004</v>
      </c>
      <c r="C26" s="123">
        <v>75698037.081863105</v>
      </c>
      <c r="D26" s="123">
        <v>86462688.300549001</v>
      </c>
      <c r="E26" s="123">
        <v>90839000.666886598</v>
      </c>
      <c r="F26" s="123">
        <v>93055313.946203306</v>
      </c>
      <c r="G26" s="123">
        <v>81740546.515737996</v>
      </c>
      <c r="H26" s="123">
        <v>74071206.640742898</v>
      </c>
      <c r="I26" s="123">
        <v>76554194.067910299</v>
      </c>
      <c r="J26" s="123">
        <v>64389846.238717102</v>
      </c>
      <c r="K26" s="123">
        <v>82965417.291905105</v>
      </c>
      <c r="L26" s="123">
        <v>85384079.552920803</v>
      </c>
      <c r="M26" s="129">
        <v>93353773.829603106</v>
      </c>
      <c r="N26" s="122">
        <v>99777455.866038293</v>
      </c>
      <c r="O26" s="123">
        <v>100660257.562805</v>
      </c>
      <c r="P26" s="123">
        <v>89992898.896557495</v>
      </c>
      <c r="Q26" s="123">
        <v>34722662.673348397</v>
      </c>
      <c r="R26" s="123">
        <v>47945516.588797398</v>
      </c>
      <c r="S26" s="123">
        <v>51253493.260275804</v>
      </c>
      <c r="T26" s="123">
        <v>60447537.873206198</v>
      </c>
      <c r="U26" s="123">
        <v>68171210.314140096</v>
      </c>
      <c r="V26" s="123">
        <v>71714353.928605005</v>
      </c>
      <c r="W26" s="123">
        <v>90533235.9099316</v>
      </c>
      <c r="X26" s="123">
        <v>85672719.2617369</v>
      </c>
      <c r="Y26" s="129">
        <v>88210118.819354802</v>
      </c>
      <c r="Z26" s="122">
        <v>94554842.261942193</v>
      </c>
      <c r="AA26" s="123">
        <v>87938420.754255205</v>
      </c>
      <c r="AB26" s="123">
        <v>89978750.160280406</v>
      </c>
      <c r="AC26" s="123">
        <v>67180873.395332694</v>
      </c>
      <c r="AD26" s="123">
        <v>67113987.908890605</v>
      </c>
      <c r="AE26" s="123">
        <v>51976506.856489196</v>
      </c>
      <c r="AF26" s="123">
        <v>61549528.574858002</v>
      </c>
      <c r="AG26" s="123">
        <v>59727331.943902902</v>
      </c>
      <c r="AH26" s="123">
        <v>56880864.372448497</v>
      </c>
      <c r="AI26" s="123">
        <v>71294152.536483705</v>
      </c>
      <c r="AJ26" s="123">
        <v>73118874.485255301</v>
      </c>
      <c r="AK26" s="123">
        <v>74429540.0007568</v>
      </c>
      <c r="AL26" s="122">
        <v>73004339.078953207</v>
      </c>
      <c r="AM26" s="123">
        <v>77016587.433869004</v>
      </c>
      <c r="AN26" s="123">
        <v>70861100.008470505</v>
      </c>
      <c r="AO26" s="123">
        <v>74096696.596866295</v>
      </c>
      <c r="AP26" s="123">
        <v>69003280.291938707</v>
      </c>
      <c r="AQ26" s="123">
        <v>63852099.929528899</v>
      </c>
      <c r="AR26" s="123">
        <v>61175639.764034599</v>
      </c>
      <c r="AS26" s="123">
        <v>58434280.578557</v>
      </c>
      <c r="AT26" s="123">
        <v>54478578.506234601</v>
      </c>
      <c r="AU26" s="123">
        <v>87104821.997237504</v>
      </c>
      <c r="AV26" s="123">
        <v>66872268.550145701</v>
      </c>
      <c r="AW26" s="383">
        <v>75008488.634120598</v>
      </c>
      <c r="AX26" s="122">
        <v>74191374.959002599</v>
      </c>
      <c r="AY26" s="123">
        <v>76483194.766508996</v>
      </c>
      <c r="AZ26" s="123">
        <v>87768911.848085895</v>
      </c>
      <c r="BA26" s="123">
        <v>81996473.813749596</v>
      </c>
      <c r="BB26" s="123">
        <v>71868359.665467307</v>
      </c>
      <c r="BC26" s="123">
        <v>60011448.840817802</v>
      </c>
      <c r="BD26" s="123">
        <v>69762811.376720101</v>
      </c>
      <c r="BE26" s="123">
        <v>73056880.274648696</v>
      </c>
      <c r="BF26" s="123">
        <v>74192284.239203796</v>
      </c>
      <c r="BG26" s="123">
        <v>78529199.553634301</v>
      </c>
      <c r="BH26" s="123">
        <v>70790561.533296794</v>
      </c>
      <c r="BI26" s="218">
        <v>85794269.921034098</v>
      </c>
      <c r="BJ26" s="123">
        <v>90086303.014058501</v>
      </c>
      <c r="BK26" s="123">
        <v>77786647.702185094</v>
      </c>
      <c r="BL26" s="123">
        <v>89862513.347127303</v>
      </c>
      <c r="BM26" s="123">
        <v>78117621.055953801</v>
      </c>
      <c r="BN26" s="123">
        <v>84282540.121545896</v>
      </c>
      <c r="BO26" s="123">
        <v>66088184.922644898</v>
      </c>
      <c r="BP26" s="123">
        <v>73058424.157617703</v>
      </c>
      <c r="BQ26" s="123">
        <v>73261803.037287906</v>
      </c>
      <c r="BR26" s="123">
        <v>65121885.687060803</v>
      </c>
      <c r="BS26" s="129">
        <v>72524148.358881906</v>
      </c>
      <c r="BT26" s="658">
        <f>+IFERROR(BS26/BG26-1,"-")</f>
        <v>-7.6469023355459464E-2</v>
      </c>
      <c r="BU26" s="390">
        <f t="shared" ref="BU26" si="27">+IFERROR(SUM(BJ26:BS26)/SUM(AX26:BG26)-1,"-")</f>
        <v>2.9857331613408311E-2</v>
      </c>
    </row>
    <row r="27" spans="1:74">
      <c r="A27" s="365" t="s">
        <v>166</v>
      </c>
      <c r="B27" s="122">
        <v>30805439.8718899</v>
      </c>
      <c r="C27" s="123">
        <v>24702656.7687576</v>
      </c>
      <c r="D27" s="123">
        <v>29744748.8146361</v>
      </c>
      <c r="E27" s="123">
        <v>35988521.111455999</v>
      </c>
      <c r="F27" s="123">
        <v>28590197.591156598</v>
      </c>
      <c r="G27" s="123">
        <v>33636393.1928991</v>
      </c>
      <c r="H27" s="123">
        <v>20959971.3042771</v>
      </c>
      <c r="I27" s="123">
        <v>24048853.851619501</v>
      </c>
      <c r="J27" s="123">
        <v>24209172.460208502</v>
      </c>
      <c r="K27" s="123">
        <v>31347707.992146499</v>
      </c>
      <c r="L27" s="123">
        <v>31610831.8112856</v>
      </c>
      <c r="M27" s="129">
        <v>28322521.4130449</v>
      </c>
      <c r="N27" s="122">
        <v>24680851.773472201</v>
      </c>
      <c r="O27" s="123">
        <v>28706762.212606099</v>
      </c>
      <c r="P27" s="123">
        <v>31224512.287914202</v>
      </c>
      <c r="Q27" s="123">
        <v>32649061.794295002</v>
      </c>
      <c r="R27" s="123">
        <v>29877744.0171238</v>
      </c>
      <c r="S27" s="123">
        <v>44191008.130819097</v>
      </c>
      <c r="T27" s="123">
        <v>29891363.509788301</v>
      </c>
      <c r="U27" s="123">
        <v>32500354.480308801</v>
      </c>
      <c r="V27" s="123">
        <v>23900893.8492378</v>
      </c>
      <c r="W27" s="123">
        <v>23989708.583562601</v>
      </c>
      <c r="X27" s="123">
        <v>15943036.9299138</v>
      </c>
      <c r="Y27" s="129">
        <v>15931615.781380501</v>
      </c>
      <c r="Z27" s="122">
        <v>29653131.246929798</v>
      </c>
      <c r="AA27" s="123">
        <v>31677905.723974101</v>
      </c>
      <c r="AB27" s="123">
        <v>28083324.723528501</v>
      </c>
      <c r="AC27" s="123">
        <v>19875197.352449398</v>
      </c>
      <c r="AD27" s="123">
        <v>28424029.024686199</v>
      </c>
      <c r="AE27" s="123">
        <v>36140817.004206397</v>
      </c>
      <c r="AF27" s="123">
        <v>30559849.049313199</v>
      </c>
      <c r="AG27" s="123">
        <v>24808269.501003399</v>
      </c>
      <c r="AH27" s="123">
        <v>28852922.388168301</v>
      </c>
      <c r="AI27" s="123">
        <v>29699593.438229602</v>
      </c>
      <c r="AJ27" s="123">
        <v>33917271.457835801</v>
      </c>
      <c r="AK27" s="123">
        <v>27436793.277828202</v>
      </c>
      <c r="AL27" s="122">
        <v>40119609.663946003</v>
      </c>
      <c r="AM27" s="123">
        <v>39471837.295217201</v>
      </c>
      <c r="AN27" s="123">
        <v>36117434.435588904</v>
      </c>
      <c r="AO27" s="123">
        <v>47337002.710753798</v>
      </c>
      <c r="AP27" s="123">
        <v>35201101.130367503</v>
      </c>
      <c r="AQ27" s="123">
        <v>30685644.772334799</v>
      </c>
      <c r="AR27" s="123">
        <v>35213817.043996103</v>
      </c>
      <c r="AS27" s="123">
        <v>33433247.738868799</v>
      </c>
      <c r="AT27" s="123">
        <v>37468309.762159102</v>
      </c>
      <c r="AU27" s="123">
        <v>32526452.792684</v>
      </c>
      <c r="AV27" s="123">
        <v>32107818.466566399</v>
      </c>
      <c r="AW27" s="383">
        <v>39359279.879927799</v>
      </c>
      <c r="AX27" s="122">
        <v>16516045.541888701</v>
      </c>
      <c r="AY27" s="123">
        <v>25345461.697631501</v>
      </c>
      <c r="AZ27" s="123">
        <v>36412515.0784024</v>
      </c>
      <c r="BA27" s="123">
        <v>41454387.96023</v>
      </c>
      <c r="BB27" s="123">
        <v>21038462.033034999</v>
      </c>
      <c r="BC27" s="123">
        <v>25251587.568404801</v>
      </c>
      <c r="BD27" s="123">
        <v>26459620.320547</v>
      </c>
      <c r="BE27" s="123">
        <v>18860608.6999503</v>
      </c>
      <c r="BF27" s="123">
        <v>18913940.636537399</v>
      </c>
      <c r="BG27" s="123">
        <v>25430588.193718601</v>
      </c>
      <c r="BH27" s="123">
        <v>16751950.954117101</v>
      </c>
      <c r="BI27" s="218">
        <v>16625061.229692601</v>
      </c>
      <c r="BJ27" s="123">
        <v>29821372.369571202</v>
      </c>
      <c r="BK27" s="123">
        <v>29065455.148749702</v>
      </c>
      <c r="BL27" s="123">
        <v>27531648.044232801</v>
      </c>
      <c r="BM27" s="123">
        <v>25412782.802956</v>
      </c>
      <c r="BN27" s="123">
        <v>14907124.2885566</v>
      </c>
      <c r="BO27" s="123">
        <v>21310935.6396772</v>
      </c>
      <c r="BP27" s="123">
        <v>21460062.925013699</v>
      </c>
      <c r="BQ27" s="123">
        <v>12902487.1768308</v>
      </c>
      <c r="BR27" s="123">
        <v>12879858.4117296</v>
      </c>
      <c r="BS27" s="129">
        <v>17465452.639303453</v>
      </c>
      <c r="BT27" s="658">
        <f>+IFERROR(BS27/BG27-1,"-")</f>
        <v>-0.31321082680983958</v>
      </c>
      <c r="BU27" s="390">
        <f>+IFERROR(SUM(BJ27:BS27)/SUM(AX27:BG27)-1,"-")</f>
        <v>-0.16788758630609957</v>
      </c>
    </row>
    <row r="28" spans="1:74">
      <c r="A28" s="365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9"/>
      <c r="N28" s="122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9"/>
      <c r="Z28" s="122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2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383"/>
      <c r="AX28" s="122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218"/>
      <c r="BJ28" s="123"/>
      <c r="BK28" s="123"/>
      <c r="BL28" s="123"/>
      <c r="BM28" s="123"/>
      <c r="BN28" s="123"/>
      <c r="BO28" s="123"/>
      <c r="BP28" s="123"/>
      <c r="BQ28" s="123"/>
      <c r="BR28" s="123"/>
      <c r="BS28" s="129"/>
      <c r="BT28" s="658"/>
      <c r="BU28" s="390"/>
    </row>
    <row r="29" spans="1:74">
      <c r="A29" s="368" t="s">
        <v>169</v>
      </c>
      <c r="B29" s="369">
        <f t="shared" ref="B29:AG29" si="28">+B31+B33</f>
        <v>128999302.511722</v>
      </c>
      <c r="C29" s="370">
        <f t="shared" si="28"/>
        <v>14196149.7597536</v>
      </c>
      <c r="D29" s="370">
        <f t="shared" si="28"/>
        <v>184393.537740473</v>
      </c>
      <c r="E29" s="370">
        <f t="shared" si="28"/>
        <v>47555684.5825914</v>
      </c>
      <c r="F29" s="370">
        <f t="shared" si="28"/>
        <v>447533937.50476599</v>
      </c>
      <c r="G29" s="370">
        <f t="shared" si="28"/>
        <v>289672420.34377301</v>
      </c>
      <c r="H29" s="370">
        <f t="shared" si="28"/>
        <v>85326445.415131003</v>
      </c>
      <c r="I29" s="370">
        <f t="shared" si="28"/>
        <v>1496027.73376496</v>
      </c>
      <c r="J29" s="370">
        <f t="shared" si="28"/>
        <v>29846.161063023399</v>
      </c>
      <c r="K29" s="370">
        <f t="shared" si="28"/>
        <v>899296.87300865795</v>
      </c>
      <c r="L29" s="370">
        <f t="shared" si="28"/>
        <v>299669823.92163002</v>
      </c>
      <c r="M29" s="380">
        <f t="shared" si="28"/>
        <v>126957700.51329701</v>
      </c>
      <c r="N29" s="369">
        <f t="shared" si="28"/>
        <v>2226647.4766993499</v>
      </c>
      <c r="O29" s="370">
        <f t="shared" si="28"/>
        <v>10846.402707109401</v>
      </c>
      <c r="P29" s="370">
        <f t="shared" si="28"/>
        <v>1007.01363710127</v>
      </c>
      <c r="Q29" s="370">
        <f t="shared" si="28"/>
        <v>114520.184052543</v>
      </c>
      <c r="R29" s="370">
        <f t="shared" si="28"/>
        <v>235926597.21395299</v>
      </c>
      <c r="S29" s="370">
        <f t="shared" si="28"/>
        <v>567634395.96816504</v>
      </c>
      <c r="T29" s="370">
        <f t="shared" si="28"/>
        <v>208591861.540254</v>
      </c>
      <c r="U29" s="370">
        <f t="shared" si="28"/>
        <v>117378.29433725899</v>
      </c>
      <c r="V29" s="370">
        <f t="shared" si="28"/>
        <v>215432.46188530701</v>
      </c>
      <c r="W29" s="370">
        <f t="shared" si="28"/>
        <v>433374.35398403398</v>
      </c>
      <c r="X29" s="370">
        <f t="shared" si="28"/>
        <v>304516482.507029</v>
      </c>
      <c r="Y29" s="380">
        <f t="shared" si="28"/>
        <v>523100865.72724497</v>
      </c>
      <c r="Z29" s="369">
        <f t="shared" si="28"/>
        <v>219888486.139961</v>
      </c>
      <c r="AA29" s="370">
        <f t="shared" si="28"/>
        <v>15179601.0264786</v>
      </c>
      <c r="AB29" s="370">
        <f t="shared" si="28"/>
        <v>29039028.756627701</v>
      </c>
      <c r="AC29" s="370">
        <f t="shared" si="28"/>
        <v>130661608.414019</v>
      </c>
      <c r="AD29" s="370">
        <f t="shared" si="28"/>
        <v>565130702.61888003</v>
      </c>
      <c r="AE29" s="370">
        <f t="shared" si="28"/>
        <v>306664548.798437</v>
      </c>
      <c r="AF29" s="370">
        <f t="shared" si="28"/>
        <v>84227341.212630704</v>
      </c>
      <c r="AG29" s="370">
        <f t="shared" si="28"/>
        <v>1147111.37040823</v>
      </c>
      <c r="AH29" s="370">
        <f t="shared" ref="AH29:BO29" si="29">+AH31+AH33</f>
        <v>54947.714036629499</v>
      </c>
      <c r="AI29" s="370">
        <f t="shared" si="29"/>
        <v>537549.93606815801</v>
      </c>
      <c r="AJ29" s="370">
        <f t="shared" si="29"/>
        <v>391510877.850977</v>
      </c>
      <c r="AK29" s="380">
        <f t="shared" si="29"/>
        <v>461147182.85881299</v>
      </c>
      <c r="AL29" s="369">
        <f t="shared" si="29"/>
        <v>47462685.529667199</v>
      </c>
      <c r="AM29" s="370">
        <f t="shared" si="29"/>
        <v>17739899.631687298</v>
      </c>
      <c r="AN29" s="370">
        <f t="shared" si="29"/>
        <v>15810029.864796801</v>
      </c>
      <c r="AO29" s="370">
        <f t="shared" si="29"/>
        <v>11138045.8842769</v>
      </c>
      <c r="AP29" s="370">
        <f t="shared" si="29"/>
        <v>456838267.13143301</v>
      </c>
      <c r="AQ29" s="370">
        <f t="shared" si="29"/>
        <v>395655952.95564401</v>
      </c>
      <c r="AR29" s="370">
        <f t="shared" si="29"/>
        <v>186829324.59023601</v>
      </c>
      <c r="AS29" s="370">
        <f t="shared" si="29"/>
        <v>15054176.9874797</v>
      </c>
      <c r="AT29" s="370">
        <f t="shared" si="29"/>
        <v>406681.88154139498</v>
      </c>
      <c r="AU29" s="370">
        <f t="shared" si="29"/>
        <v>468565.87650701997</v>
      </c>
      <c r="AV29" s="370">
        <f t="shared" si="29"/>
        <v>132860361.48501401</v>
      </c>
      <c r="AW29" s="380">
        <f t="shared" si="29"/>
        <v>443158455.48889703</v>
      </c>
      <c r="AX29" s="369">
        <f t="shared" si="29"/>
        <v>233186002.26525101</v>
      </c>
      <c r="AY29" s="370">
        <f t="shared" si="29"/>
        <v>18649270.693006702</v>
      </c>
      <c r="AZ29" s="370">
        <f t="shared" si="29"/>
        <v>12067.1028466197</v>
      </c>
      <c r="BA29" s="370">
        <f t="shared" si="29"/>
        <v>2748682.3225247301</v>
      </c>
      <c r="BB29" s="370">
        <f t="shared" si="29"/>
        <v>3250141.8452439001</v>
      </c>
      <c r="BC29" s="370">
        <f t="shared" si="29"/>
        <v>17715485.415637199</v>
      </c>
      <c r="BD29" s="370">
        <f t="shared" si="29"/>
        <v>18344.836949828099</v>
      </c>
      <c r="BE29" s="370">
        <f t="shared" si="29"/>
        <v>77898015.894249395</v>
      </c>
      <c r="BF29" s="370">
        <f t="shared" si="29"/>
        <v>186117.53143855199</v>
      </c>
      <c r="BG29" s="370">
        <f t="shared" si="29"/>
        <v>99833092.752404004</v>
      </c>
      <c r="BH29" s="370">
        <f t="shared" si="29"/>
        <v>321898333.556391</v>
      </c>
      <c r="BI29" s="386">
        <f t="shared" si="29"/>
        <v>69463709.881144896</v>
      </c>
      <c r="BJ29" s="370">
        <f t="shared" si="29"/>
        <v>52451645.8406692</v>
      </c>
      <c r="BK29" s="370">
        <f t="shared" si="29"/>
        <v>135831.680618151</v>
      </c>
      <c r="BL29" s="370">
        <f t="shared" si="29"/>
        <v>341028.30312608602</v>
      </c>
      <c r="BM29" s="370">
        <f t="shared" si="29"/>
        <v>332041819.20554602</v>
      </c>
      <c r="BN29" s="370">
        <f t="shared" si="29"/>
        <v>620528144.25411904</v>
      </c>
      <c r="BO29" s="370">
        <f t="shared" si="29"/>
        <v>103032258.63752399</v>
      </c>
      <c r="BP29" s="370">
        <f t="shared" ref="BP29:BR29" si="30">+BP31+BP33</f>
        <v>16720659.160012599</v>
      </c>
      <c r="BQ29" s="370">
        <f t="shared" si="30"/>
        <v>126750.21752575001</v>
      </c>
      <c r="BR29" s="370">
        <f t="shared" si="30"/>
        <v>273882.97113358101</v>
      </c>
      <c r="BS29" s="380">
        <f t="shared" ref="BS29" si="31">+BS31+BS33</f>
        <v>1174561.7688284779</v>
      </c>
      <c r="BT29" s="657">
        <f>+IFERROR(BS29/BG29-1,"-")</f>
        <v>-0.98823474524883737</v>
      </c>
      <c r="BU29" s="391">
        <f>+IFERROR(SUM(BJ29:BS29)/SUM(AX29:BG29)-1,"-")</f>
        <v>1.4847485953723862</v>
      </c>
      <c r="BV29" s="259"/>
    </row>
    <row r="30" spans="1:74">
      <c r="A30" s="365"/>
      <c r="B30" s="122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9"/>
      <c r="N30" s="122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9"/>
      <c r="Z30" s="122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2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383"/>
      <c r="AX30" s="122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218"/>
      <c r="BJ30" s="123"/>
      <c r="BK30" s="123"/>
      <c r="BL30" s="123"/>
      <c r="BM30" s="123"/>
      <c r="BN30" s="123"/>
      <c r="BO30" s="123"/>
      <c r="BP30" s="123"/>
      <c r="BQ30" s="123"/>
      <c r="BR30" s="123"/>
      <c r="BS30" s="129"/>
      <c r="BT30" s="658"/>
      <c r="BU30" s="390"/>
    </row>
    <row r="31" spans="1:74">
      <c r="A31" s="365" t="s">
        <v>170</v>
      </c>
      <c r="B31" s="122">
        <v>128999302.511722</v>
      </c>
      <c r="C31" s="123">
        <v>14196149.7597536</v>
      </c>
      <c r="D31" s="123">
        <v>184393.537740473</v>
      </c>
      <c r="E31" s="123">
        <v>47555684.5825914</v>
      </c>
      <c r="F31" s="123">
        <v>447533937.50476599</v>
      </c>
      <c r="G31" s="123">
        <v>289672420.34377301</v>
      </c>
      <c r="H31" s="123">
        <v>85326445.415131003</v>
      </c>
      <c r="I31" s="123">
        <v>1496027.73376496</v>
      </c>
      <c r="J31" s="123">
        <v>29846.161063023399</v>
      </c>
      <c r="K31" s="123">
        <v>899296.87300865795</v>
      </c>
      <c r="L31" s="123">
        <v>299404735.20201498</v>
      </c>
      <c r="M31" s="129">
        <v>126952245.53143901</v>
      </c>
      <c r="N31" s="122">
        <v>2226647.4766993499</v>
      </c>
      <c r="O31" s="123">
        <v>10846.402707109401</v>
      </c>
      <c r="P31" s="123">
        <v>1007.01363710127</v>
      </c>
      <c r="Q31" s="123">
        <v>114520.184052543</v>
      </c>
      <c r="R31" s="123">
        <v>235926190.44267499</v>
      </c>
      <c r="S31" s="123">
        <v>567634395.96816504</v>
      </c>
      <c r="T31" s="123">
        <v>208591861.540254</v>
      </c>
      <c r="U31" s="123">
        <v>117378.29433725899</v>
      </c>
      <c r="V31" s="123">
        <v>215432.46188530701</v>
      </c>
      <c r="W31" s="123">
        <v>433374.35398403398</v>
      </c>
      <c r="X31" s="123">
        <v>304516482.507029</v>
      </c>
      <c r="Y31" s="129">
        <v>523100865.72724497</v>
      </c>
      <c r="Z31" s="122">
        <v>219888486.139961</v>
      </c>
      <c r="AA31" s="123">
        <v>15179601.0264786</v>
      </c>
      <c r="AB31" s="123">
        <v>29039028.756627701</v>
      </c>
      <c r="AC31" s="123">
        <v>130661608.414019</v>
      </c>
      <c r="AD31" s="123">
        <v>565130702.61888003</v>
      </c>
      <c r="AE31" s="123">
        <v>306664548.798437</v>
      </c>
      <c r="AF31" s="123">
        <v>84227341.212630704</v>
      </c>
      <c r="AG31" s="123">
        <v>1147111.37040823</v>
      </c>
      <c r="AH31" s="123">
        <v>54947.714036629499</v>
      </c>
      <c r="AI31" s="123">
        <v>537549.93606815801</v>
      </c>
      <c r="AJ31" s="123">
        <v>391510877.850977</v>
      </c>
      <c r="AK31" s="123">
        <v>461147182.85881299</v>
      </c>
      <c r="AL31" s="382">
        <v>47462685.529667199</v>
      </c>
      <c r="AM31" s="212">
        <v>17739899.631687298</v>
      </c>
      <c r="AN31" s="212">
        <v>15810029.864796801</v>
      </c>
      <c r="AO31" s="212">
        <v>11138045.8842769</v>
      </c>
      <c r="AP31" s="212">
        <v>456838267.13143301</v>
      </c>
      <c r="AQ31" s="212">
        <v>395655952.95564401</v>
      </c>
      <c r="AR31" s="212">
        <v>186829324.59023601</v>
      </c>
      <c r="AS31" s="212">
        <v>15054176.9874797</v>
      </c>
      <c r="AT31" s="212">
        <v>406681.88154139498</v>
      </c>
      <c r="AU31" s="212">
        <v>468565.87650701997</v>
      </c>
      <c r="AV31" s="212">
        <v>132860361.48501401</v>
      </c>
      <c r="AW31" s="383">
        <v>443158455.48889703</v>
      </c>
      <c r="AX31" s="122">
        <v>233186002.26525101</v>
      </c>
      <c r="AY31" s="123">
        <v>18649270.693006702</v>
      </c>
      <c r="AZ31" s="123">
        <v>12067.1028466197</v>
      </c>
      <c r="BA31" s="123">
        <v>2748682.3225247301</v>
      </c>
      <c r="BB31" s="123">
        <v>3250141.8452439001</v>
      </c>
      <c r="BC31" s="123">
        <v>17715485.415637199</v>
      </c>
      <c r="BD31" s="123">
        <v>18344.836949828099</v>
      </c>
      <c r="BE31" s="123">
        <v>77898015.894249395</v>
      </c>
      <c r="BF31" s="123">
        <v>186117.53143855199</v>
      </c>
      <c r="BG31" s="123">
        <v>99833092.752404004</v>
      </c>
      <c r="BH31" s="123">
        <v>321898333.556391</v>
      </c>
      <c r="BI31" s="218">
        <v>69463709.881144896</v>
      </c>
      <c r="BJ31" s="123">
        <v>52451645.8406692</v>
      </c>
      <c r="BK31" s="123">
        <v>135831.680618151</v>
      </c>
      <c r="BL31" s="123">
        <v>341028.30312608602</v>
      </c>
      <c r="BM31" s="123">
        <v>332041819.20554602</v>
      </c>
      <c r="BN31" s="123">
        <v>620528144.25411904</v>
      </c>
      <c r="BO31" s="123">
        <v>103032258.63752399</v>
      </c>
      <c r="BP31" s="123">
        <v>16720659.160012599</v>
      </c>
      <c r="BQ31" s="123">
        <v>126750.21752575001</v>
      </c>
      <c r="BR31" s="637">
        <v>273882.97113358101</v>
      </c>
      <c r="BS31" s="660">
        <v>1174561.7688284779</v>
      </c>
      <c r="BT31" s="658">
        <f>+IFERROR(BS31/BG31-1,"-")</f>
        <v>-0.98823474524883737</v>
      </c>
      <c r="BU31" s="390">
        <f>+IFERROR(SUM(BJ31:BS31)/SUM(AX31:BG31)-1,"-")</f>
        <v>1.4847485953723862</v>
      </c>
    </row>
    <row r="32" spans="1:74">
      <c r="A32" s="365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9"/>
      <c r="N32" s="122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9"/>
      <c r="Z32" s="122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38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383"/>
      <c r="AX32" s="122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218"/>
      <c r="BJ32" s="123"/>
      <c r="BK32" s="123"/>
      <c r="BL32" s="123"/>
      <c r="BM32" s="123"/>
      <c r="BN32" s="123"/>
      <c r="BO32" s="123"/>
      <c r="BP32" s="123"/>
      <c r="BQ32" s="123"/>
      <c r="BR32" s="637"/>
      <c r="BS32" s="661"/>
      <c r="BT32" s="658"/>
      <c r="BU32" s="390"/>
    </row>
    <row r="33" spans="1:76">
      <c r="A33" s="365" t="s">
        <v>171</v>
      </c>
      <c r="B33" s="122">
        <v>0</v>
      </c>
      <c r="C33" s="123">
        <v>0</v>
      </c>
      <c r="D33" s="123">
        <v>0</v>
      </c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265088.71961474197</v>
      </c>
      <c r="M33" s="129">
        <v>5454.9818586626097</v>
      </c>
      <c r="N33" s="122">
        <v>0</v>
      </c>
      <c r="O33" s="123">
        <v>0</v>
      </c>
      <c r="P33" s="123">
        <v>0</v>
      </c>
      <c r="Q33" s="123">
        <v>0</v>
      </c>
      <c r="R33" s="123">
        <v>406.771277355623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  <c r="X33" s="123">
        <v>0</v>
      </c>
      <c r="Y33" s="129">
        <v>0</v>
      </c>
      <c r="Z33" s="122">
        <v>0</v>
      </c>
      <c r="AA33" s="123">
        <v>0</v>
      </c>
      <c r="AB33" s="123">
        <v>0</v>
      </c>
      <c r="AC33" s="123">
        <v>0</v>
      </c>
      <c r="AD33" s="123">
        <v>0</v>
      </c>
      <c r="AE33" s="123">
        <v>0</v>
      </c>
      <c r="AF33" s="123">
        <v>0</v>
      </c>
      <c r="AG33" s="123">
        <v>0</v>
      </c>
      <c r="AH33" s="123">
        <v>0</v>
      </c>
      <c r="AI33" s="123">
        <v>0</v>
      </c>
      <c r="AJ33" s="123">
        <v>0</v>
      </c>
      <c r="AK33" s="123">
        <v>0</v>
      </c>
      <c r="AL33" s="382">
        <v>0</v>
      </c>
      <c r="AM33" s="212">
        <v>0</v>
      </c>
      <c r="AN33" s="212">
        <v>0</v>
      </c>
      <c r="AO33" s="212">
        <v>0</v>
      </c>
      <c r="AP33" s="212">
        <v>0</v>
      </c>
      <c r="AQ33" s="212">
        <v>0</v>
      </c>
      <c r="AR33" s="212">
        <v>0</v>
      </c>
      <c r="AS33" s="212">
        <v>0</v>
      </c>
      <c r="AT33" s="212">
        <v>0</v>
      </c>
      <c r="AU33" s="212">
        <v>0</v>
      </c>
      <c r="AV33" s="212">
        <v>0</v>
      </c>
      <c r="AW33" s="383">
        <v>0</v>
      </c>
      <c r="AX33" s="122">
        <v>0</v>
      </c>
      <c r="AY33" s="123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218">
        <v>0</v>
      </c>
      <c r="BJ33" s="123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3">
        <v>0</v>
      </c>
      <c r="BR33" s="637">
        <v>0</v>
      </c>
      <c r="BS33" s="129">
        <v>0</v>
      </c>
      <c r="BT33" s="429" t="str">
        <f>+IFERROR(BS33/BG33-1,"-")</f>
        <v>-</v>
      </c>
      <c r="BU33" s="392" t="str">
        <f t="shared" ref="BU33" si="32">+IFERROR(SUM(BJ33:BR33)/SUM(AX33:BF33)-1,"-")</f>
        <v>-</v>
      </c>
    </row>
    <row r="34" spans="1:76">
      <c r="A34" s="372"/>
      <c r="B34" s="373"/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81"/>
      <c r="N34" s="373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81"/>
      <c r="Z34" s="373"/>
      <c r="AA34" s="374"/>
      <c r="AB34" s="374"/>
      <c r="AC34" s="374"/>
      <c r="AD34" s="374"/>
      <c r="AE34" s="374"/>
      <c r="AF34" s="374"/>
      <c r="AG34" s="374"/>
      <c r="AH34" s="374"/>
      <c r="AI34" s="374"/>
      <c r="AJ34" s="374"/>
      <c r="AK34" s="374"/>
      <c r="AL34" s="373"/>
      <c r="AM34" s="374"/>
      <c r="AN34" s="374"/>
      <c r="AO34" s="374"/>
      <c r="AP34" s="374"/>
      <c r="AQ34" s="374"/>
      <c r="AR34" s="374"/>
      <c r="AS34" s="374"/>
      <c r="AT34" s="374"/>
      <c r="AU34" s="374"/>
      <c r="AV34" s="374"/>
      <c r="AW34" s="374"/>
      <c r="AX34" s="373"/>
      <c r="AY34" s="374"/>
      <c r="AZ34" s="374"/>
      <c r="BA34" s="374"/>
      <c r="BB34" s="374"/>
      <c r="BC34" s="374"/>
      <c r="BD34" s="374"/>
      <c r="BE34" s="374"/>
      <c r="BF34" s="374"/>
      <c r="BG34" s="374"/>
      <c r="BH34" s="374"/>
      <c r="BI34" s="387"/>
      <c r="BJ34" s="374"/>
      <c r="BK34" s="374"/>
      <c r="BL34" s="374"/>
      <c r="BM34" s="374"/>
      <c r="BN34" s="374"/>
      <c r="BO34" s="374"/>
      <c r="BP34" s="374"/>
      <c r="BQ34" s="374"/>
      <c r="BR34" s="374"/>
      <c r="BS34" s="381"/>
      <c r="BT34" s="659"/>
      <c r="BU34" s="638"/>
    </row>
    <row r="35" spans="1:76" s="361" customFormat="1">
      <c r="A35" s="375" t="s">
        <v>172</v>
      </c>
      <c r="B35" s="364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364"/>
      <c r="AC35" s="364"/>
      <c r="AD35" s="364"/>
      <c r="AE35" s="364"/>
      <c r="AF35" s="364"/>
      <c r="AG35" s="364"/>
      <c r="AH35" s="364"/>
      <c r="AI35" s="364"/>
      <c r="AJ35" s="364"/>
      <c r="AK35" s="364"/>
      <c r="AL35" s="364"/>
      <c r="AM35" s="364"/>
      <c r="AN35" s="364"/>
      <c r="AO35" s="364"/>
      <c r="AP35" s="364"/>
      <c r="AQ35" s="364"/>
      <c r="AR35" s="364"/>
      <c r="AS35" s="364"/>
      <c r="AT35" s="364"/>
      <c r="AU35" s="364"/>
      <c r="AV35" s="364"/>
      <c r="AW35" s="364"/>
      <c r="AX35" s="364"/>
      <c r="AY35" s="364"/>
      <c r="AZ35" s="364"/>
      <c r="BA35" s="364"/>
      <c r="BB35" s="364"/>
      <c r="BC35" s="364"/>
      <c r="BD35" s="364"/>
      <c r="BE35" s="364"/>
      <c r="BF35" s="364"/>
      <c r="BG35" s="364"/>
      <c r="BH35" s="364"/>
      <c r="BI35" s="364"/>
      <c r="BJ35" s="364"/>
      <c r="BK35" s="364"/>
      <c r="BL35" s="364"/>
      <c r="BM35" s="364"/>
      <c r="BN35" s="364"/>
      <c r="BO35" s="364"/>
      <c r="BP35" s="364"/>
      <c r="BQ35" s="364"/>
      <c r="BR35" s="364"/>
      <c r="BS35" s="364"/>
      <c r="BT35" s="393"/>
      <c r="BU35" s="367"/>
      <c r="BV35" s="362"/>
      <c r="BW35" s="394"/>
      <c r="BX35" s="362"/>
    </row>
    <row r="36" spans="1:76">
      <c r="A36" s="82" t="s">
        <v>61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394"/>
      <c r="BU36" s="394"/>
    </row>
    <row r="37" spans="1:76">
      <c r="A37" s="376"/>
      <c r="B37" s="364"/>
      <c r="C37" s="364"/>
      <c r="D37" s="364"/>
      <c r="E37" s="364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364"/>
      <c r="Y37" s="364"/>
      <c r="Z37" s="364"/>
      <c r="AA37" s="364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394"/>
      <c r="BU37" s="394"/>
    </row>
    <row r="38" spans="1:76">
      <c r="A38" s="25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</row>
    <row r="39" spans="1:76"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364"/>
      <c r="Y39" s="364"/>
      <c r="Z39" s="364"/>
      <c r="AA39" s="364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395"/>
    </row>
    <row r="40" spans="1:76">
      <c r="X40" s="81"/>
      <c r="Y40" s="81"/>
      <c r="Z40" s="81"/>
      <c r="AA40" s="81"/>
      <c r="AL40" s="81"/>
      <c r="AM40" s="81"/>
      <c r="AN40" s="81"/>
    </row>
    <row r="41" spans="1:76">
      <c r="B41" s="377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364"/>
      <c r="Y41" s="364"/>
      <c r="Z41" s="364"/>
      <c r="AA41" s="364"/>
      <c r="AB41" s="81"/>
      <c r="AC41" s="81"/>
      <c r="AD41" s="81"/>
      <c r="AE41" s="81"/>
      <c r="AF41" s="81"/>
      <c r="AG41" s="81"/>
      <c r="AH41" s="81"/>
      <c r="AI41" s="81"/>
      <c r="AJ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395"/>
    </row>
    <row r="42" spans="1:76">
      <c r="B42" s="378"/>
      <c r="X42" s="81"/>
      <c r="Y42" s="81"/>
      <c r="Z42" s="81"/>
      <c r="AA42" s="81"/>
    </row>
    <row r="43" spans="1:76">
      <c r="X43" s="364"/>
      <c r="Y43" s="364"/>
      <c r="Z43" s="364"/>
      <c r="AA43" s="364"/>
    </row>
    <row r="44" spans="1:76">
      <c r="X44" s="81"/>
      <c r="Y44" s="81"/>
      <c r="Z44" s="81"/>
      <c r="AA44" s="81"/>
    </row>
    <row r="45" spans="1:76">
      <c r="B45" s="377"/>
      <c r="X45" s="364"/>
      <c r="Y45" s="364"/>
      <c r="Z45" s="364"/>
      <c r="AA45" s="364"/>
    </row>
    <row r="46" spans="1:76">
      <c r="B46" s="378"/>
      <c r="X46" s="81"/>
      <c r="Y46" s="81"/>
      <c r="Z46" s="81"/>
      <c r="AA46" s="81"/>
    </row>
    <row r="47" spans="1:76">
      <c r="X47" s="364"/>
      <c r="Y47" s="364"/>
      <c r="Z47" s="364"/>
      <c r="AA47" s="364"/>
    </row>
    <row r="48" spans="1:76">
      <c r="X48" s="81"/>
      <c r="Y48" s="81"/>
      <c r="Z48" s="81"/>
      <c r="AA48" s="81"/>
    </row>
    <row r="52" spans="10:72"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BT52" s="395"/>
    </row>
    <row r="53" spans="10:72"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</row>
    <row r="54" spans="10:72"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</row>
  </sheetData>
  <mergeCells count="7">
    <mergeCell ref="BJ7:BT7"/>
    <mergeCell ref="A7:A8"/>
    <mergeCell ref="B7:M7"/>
    <mergeCell ref="N7:Y7"/>
    <mergeCell ref="Z7:AK7"/>
    <mergeCell ref="AL7:AW7"/>
    <mergeCell ref="AX7:BI7"/>
  </mergeCells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BX37"/>
  <sheetViews>
    <sheetView showGridLines="0" workbookViewId="0">
      <pane xSplit="1" ySplit="8" topLeftCell="BP9" activePane="bottomRight" state="frozen"/>
      <selection pane="topRight"/>
      <selection pane="bottomLeft"/>
      <selection pane="bottomRight" activeCell="A5" sqref="A5"/>
    </sheetView>
  </sheetViews>
  <sheetFormatPr baseColWidth="10" defaultColWidth="9.140625" defaultRowHeight="15"/>
  <cols>
    <col min="1" max="1" width="25.140625" style="53" customWidth="1"/>
    <col min="2" max="71" width="11.140625" style="53" customWidth="1"/>
    <col min="72" max="72" width="12.5703125" style="53" customWidth="1"/>
    <col min="75" max="75" width="9.5703125" customWidth="1"/>
  </cols>
  <sheetData>
    <row r="1" spans="1:76">
      <c r="A1" s="87" t="s">
        <v>30</v>
      </c>
    </row>
    <row r="2" spans="1:76">
      <c r="A2" s="87"/>
    </row>
    <row r="3" spans="1:76">
      <c r="A3" s="87"/>
    </row>
    <row r="4" spans="1:76">
      <c r="A4" s="88" t="s">
        <v>173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</row>
    <row r="5" spans="1:76" ht="15" customHeight="1">
      <c r="A5" s="88" t="s">
        <v>174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</row>
    <row r="6" spans="1:76">
      <c r="A6" s="88" t="s">
        <v>175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343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</row>
    <row r="7" spans="1:76" ht="15" customHeight="1">
      <c r="A7" s="717" t="s">
        <v>34</v>
      </c>
      <c r="B7" s="719">
        <v>2019</v>
      </c>
      <c r="C7" s="715"/>
      <c r="D7" s="715"/>
      <c r="E7" s="715"/>
      <c r="F7" s="715"/>
      <c r="G7" s="715"/>
      <c r="H7" s="715"/>
      <c r="I7" s="715"/>
      <c r="J7" s="715"/>
      <c r="K7" s="715"/>
      <c r="L7" s="715"/>
      <c r="M7" s="715"/>
      <c r="N7" s="719">
        <v>2020</v>
      </c>
      <c r="O7" s="715"/>
      <c r="P7" s="715"/>
      <c r="Q7" s="715"/>
      <c r="R7" s="715"/>
      <c r="S7" s="715"/>
      <c r="T7" s="715"/>
      <c r="U7" s="715"/>
      <c r="V7" s="715"/>
      <c r="W7" s="715"/>
      <c r="X7" s="715"/>
      <c r="Y7" s="715"/>
      <c r="Z7" s="719">
        <v>2021</v>
      </c>
      <c r="AA7" s="715"/>
      <c r="AB7" s="715"/>
      <c r="AC7" s="715"/>
      <c r="AD7" s="715"/>
      <c r="AE7" s="715"/>
      <c r="AF7" s="715"/>
      <c r="AG7" s="715"/>
      <c r="AH7" s="715"/>
      <c r="AI7" s="715"/>
      <c r="AJ7" s="715"/>
      <c r="AK7" s="715"/>
      <c r="AL7" s="719">
        <v>2022</v>
      </c>
      <c r="AM7" s="715"/>
      <c r="AN7" s="715"/>
      <c r="AO7" s="715"/>
      <c r="AP7" s="715"/>
      <c r="AQ7" s="715"/>
      <c r="AR7" s="715"/>
      <c r="AS7" s="715"/>
      <c r="AT7" s="715"/>
      <c r="AU7" s="715"/>
      <c r="AV7" s="715"/>
      <c r="AW7" s="715"/>
      <c r="AX7" s="719">
        <v>2023</v>
      </c>
      <c r="AY7" s="715"/>
      <c r="AZ7" s="715"/>
      <c r="BA7" s="715"/>
      <c r="BB7" s="715"/>
      <c r="BC7" s="715"/>
      <c r="BD7" s="715"/>
      <c r="BE7" s="715"/>
      <c r="BF7" s="715"/>
      <c r="BG7" s="715"/>
      <c r="BH7" s="715"/>
      <c r="BI7" s="715"/>
      <c r="BJ7" s="715">
        <v>2024</v>
      </c>
      <c r="BK7" s="715"/>
      <c r="BL7" s="715"/>
      <c r="BM7" s="715"/>
      <c r="BN7" s="715"/>
      <c r="BO7" s="715"/>
      <c r="BP7" s="715"/>
      <c r="BQ7" s="715"/>
      <c r="BR7" s="715"/>
      <c r="BS7" s="715"/>
      <c r="BT7" s="716"/>
    </row>
    <row r="8" spans="1:76" ht="25.5">
      <c r="A8" s="718"/>
      <c r="B8" s="325" t="s">
        <v>35</v>
      </c>
      <c r="C8" s="326" t="s">
        <v>36</v>
      </c>
      <c r="D8" s="325" t="s">
        <v>37</v>
      </c>
      <c r="E8" s="326" t="s">
        <v>38</v>
      </c>
      <c r="F8" s="327" t="s">
        <v>39</v>
      </c>
      <c r="G8" s="325" t="s">
        <v>40</v>
      </c>
      <c r="H8" s="325" t="s">
        <v>41</v>
      </c>
      <c r="I8" s="325" t="s">
        <v>42</v>
      </c>
      <c r="J8" s="325" t="s">
        <v>43</v>
      </c>
      <c r="K8" s="325" t="s">
        <v>44</v>
      </c>
      <c r="L8" s="325" t="s">
        <v>45</v>
      </c>
      <c r="M8" s="340" t="s">
        <v>46</v>
      </c>
      <c r="N8" s="325" t="s">
        <v>35</v>
      </c>
      <c r="O8" s="326" t="s">
        <v>36</v>
      </c>
      <c r="P8" s="325" t="s">
        <v>37</v>
      </c>
      <c r="Q8" s="326" t="s">
        <v>38</v>
      </c>
      <c r="R8" s="327" t="s">
        <v>39</v>
      </c>
      <c r="S8" s="325" t="s">
        <v>40</v>
      </c>
      <c r="T8" s="325" t="s">
        <v>41</v>
      </c>
      <c r="U8" s="325" t="s">
        <v>42</v>
      </c>
      <c r="V8" s="325" t="s">
        <v>43</v>
      </c>
      <c r="W8" s="325" t="s">
        <v>44</v>
      </c>
      <c r="X8" s="325" t="s">
        <v>45</v>
      </c>
      <c r="Y8" s="340" t="s">
        <v>46</v>
      </c>
      <c r="Z8" s="325" t="s">
        <v>35</v>
      </c>
      <c r="AA8" s="326" t="s">
        <v>36</v>
      </c>
      <c r="AB8" s="325" t="s">
        <v>37</v>
      </c>
      <c r="AC8" s="326" t="s">
        <v>38</v>
      </c>
      <c r="AD8" s="327" t="s">
        <v>39</v>
      </c>
      <c r="AE8" s="325" t="s">
        <v>40</v>
      </c>
      <c r="AF8" s="325" t="s">
        <v>41</v>
      </c>
      <c r="AG8" s="325" t="s">
        <v>42</v>
      </c>
      <c r="AH8" s="325" t="s">
        <v>47</v>
      </c>
      <c r="AI8" s="325" t="s">
        <v>44</v>
      </c>
      <c r="AJ8" s="325" t="s">
        <v>45</v>
      </c>
      <c r="AK8" s="340" t="s">
        <v>46</v>
      </c>
      <c r="AL8" s="325" t="s">
        <v>35</v>
      </c>
      <c r="AM8" s="326" t="s">
        <v>36</v>
      </c>
      <c r="AN8" s="325" t="s">
        <v>37</v>
      </c>
      <c r="AO8" s="326" t="s">
        <v>38</v>
      </c>
      <c r="AP8" s="327" t="s">
        <v>39</v>
      </c>
      <c r="AQ8" s="325" t="s">
        <v>40</v>
      </c>
      <c r="AR8" s="325" t="s">
        <v>41</v>
      </c>
      <c r="AS8" s="325" t="s">
        <v>42</v>
      </c>
      <c r="AT8" s="325" t="s">
        <v>47</v>
      </c>
      <c r="AU8" s="325" t="s">
        <v>44</v>
      </c>
      <c r="AV8" s="325" t="s">
        <v>45</v>
      </c>
      <c r="AW8" s="340" t="s">
        <v>46</v>
      </c>
      <c r="AX8" s="325" t="s">
        <v>35</v>
      </c>
      <c r="AY8" s="326" t="s">
        <v>36</v>
      </c>
      <c r="AZ8" s="325" t="s">
        <v>37</v>
      </c>
      <c r="BA8" s="326" t="s">
        <v>38</v>
      </c>
      <c r="BB8" s="327" t="s">
        <v>39</v>
      </c>
      <c r="BC8" s="325" t="s">
        <v>40</v>
      </c>
      <c r="BD8" s="325" t="s">
        <v>41</v>
      </c>
      <c r="BE8" s="325" t="s">
        <v>42</v>
      </c>
      <c r="BF8" s="325" t="s">
        <v>43</v>
      </c>
      <c r="BG8" s="325" t="s">
        <v>44</v>
      </c>
      <c r="BH8" s="325" t="s">
        <v>45</v>
      </c>
      <c r="BI8" s="340" t="s">
        <v>46</v>
      </c>
      <c r="BJ8" s="325" t="s">
        <v>35</v>
      </c>
      <c r="BK8" s="326" t="s">
        <v>36</v>
      </c>
      <c r="BL8" s="325" t="s">
        <v>37</v>
      </c>
      <c r="BM8" s="326" t="s">
        <v>38</v>
      </c>
      <c r="BN8" s="327" t="s">
        <v>39</v>
      </c>
      <c r="BO8" s="325" t="s">
        <v>40</v>
      </c>
      <c r="BP8" s="325" t="s">
        <v>41</v>
      </c>
      <c r="BQ8" s="325" t="s">
        <v>42</v>
      </c>
      <c r="BR8" s="325" t="s">
        <v>43</v>
      </c>
      <c r="BS8" s="325" t="s">
        <v>44</v>
      </c>
      <c r="BT8" s="45" t="str">
        <f>'Cdr 1 '!BT7</f>
        <v>Var. % 
Oct 24/23</v>
      </c>
    </row>
    <row r="9" spans="1:76">
      <c r="A9" s="245" t="s">
        <v>48</v>
      </c>
      <c r="B9" s="328">
        <f>SUM(B10,B18)</f>
        <v>144.62060299999999</v>
      </c>
      <c r="C9" s="329">
        <f t="shared" ref="C9:N9" si="0">SUM(C10,C18)</f>
        <v>104.67353907692301</v>
      </c>
      <c r="D9" s="329">
        <f t="shared" si="0"/>
        <v>73.130221384615396</v>
      </c>
      <c r="E9" s="329">
        <f t="shared" si="0"/>
        <v>70.591167307692302</v>
      </c>
      <c r="F9" s="329">
        <f t="shared" si="0"/>
        <v>328.72857699999997</v>
      </c>
      <c r="G9" s="329">
        <f t="shared" si="0"/>
        <v>236.66056599999999</v>
      </c>
      <c r="H9" s="329">
        <f t="shared" si="0"/>
        <v>105.72008599999999</v>
      </c>
      <c r="I9" s="329">
        <f t="shared" si="0"/>
        <v>44.259034999999997</v>
      </c>
      <c r="J9" s="329">
        <f t="shared" si="0"/>
        <v>33.392555999999999</v>
      </c>
      <c r="K9" s="329">
        <f t="shared" si="0"/>
        <v>43.894779999999997</v>
      </c>
      <c r="L9" s="329">
        <f t="shared" si="0"/>
        <v>223.97001025</v>
      </c>
      <c r="M9" s="341">
        <f t="shared" si="0"/>
        <v>108.199</v>
      </c>
      <c r="N9" s="328">
        <f t="shared" si="0"/>
        <v>48.252319999999997</v>
      </c>
      <c r="O9" s="329">
        <f t="shared" ref="O9:Z9" si="1">SUM(O10,O18)</f>
        <v>76.012879999999996</v>
      </c>
      <c r="P9" s="329">
        <f t="shared" si="1"/>
        <v>25.931539999999998</v>
      </c>
      <c r="Q9" s="329">
        <f t="shared" si="1"/>
        <v>11.473100000000001</v>
      </c>
      <c r="R9" s="329">
        <f t="shared" si="1"/>
        <v>165.42732000000001</v>
      </c>
      <c r="S9" s="329">
        <f t="shared" si="1"/>
        <v>400.38547999999997</v>
      </c>
      <c r="T9" s="329">
        <f t="shared" si="1"/>
        <v>204.84251</v>
      </c>
      <c r="U9" s="329">
        <f t="shared" si="1"/>
        <v>59.09216</v>
      </c>
      <c r="V9" s="329">
        <f t="shared" si="1"/>
        <v>82.815830000000005</v>
      </c>
      <c r="W9" s="329">
        <f t="shared" si="1"/>
        <v>72.942049999999995</v>
      </c>
      <c r="X9" s="329">
        <f t="shared" si="1"/>
        <v>235.27158</v>
      </c>
      <c r="Y9" s="341">
        <f t="shared" si="1"/>
        <v>405.65147999999999</v>
      </c>
      <c r="Z9" s="328">
        <f t="shared" si="1"/>
        <v>204.39</v>
      </c>
      <c r="AA9" s="329">
        <f t="shared" ref="AA9:AK9" si="2">SUM(AA10,AA18)</f>
        <v>118.17</v>
      </c>
      <c r="AB9" s="329">
        <f t="shared" si="2"/>
        <v>87.94</v>
      </c>
      <c r="AC9" s="329">
        <f t="shared" si="2"/>
        <v>126.06</v>
      </c>
      <c r="AD9" s="329">
        <f t="shared" si="2"/>
        <v>425.06</v>
      </c>
      <c r="AE9" s="329">
        <f t="shared" si="2"/>
        <v>259.08999999999997</v>
      </c>
      <c r="AF9" s="329">
        <f t="shared" si="2"/>
        <v>104.58</v>
      </c>
      <c r="AG9" s="329">
        <f t="shared" si="2"/>
        <v>46.76</v>
      </c>
      <c r="AH9" s="329">
        <f t="shared" si="2"/>
        <v>29.073</v>
      </c>
      <c r="AI9" s="329">
        <f t="shared" si="2"/>
        <v>31.81</v>
      </c>
      <c r="AJ9" s="329">
        <f t="shared" si="2"/>
        <v>272.73</v>
      </c>
      <c r="AK9" s="341">
        <f t="shared" si="2"/>
        <v>330.97</v>
      </c>
      <c r="AL9" s="328">
        <f>+SUM(AL10,AL18)</f>
        <v>130.096498351203</v>
      </c>
      <c r="AM9" s="329">
        <f>+SUM(AM10,AM18)</f>
        <v>54.285850351605198</v>
      </c>
      <c r="AN9" s="329">
        <f>+SUM(AN10,AN18)</f>
        <v>51.137605426447898</v>
      </c>
      <c r="AO9" s="329">
        <f>+SUM(AO10,AO18)</f>
        <v>52.8441828578582</v>
      </c>
      <c r="AP9" s="329">
        <f>+SUM(AP10,AP18)</f>
        <v>315.69322568715899</v>
      </c>
      <c r="AQ9" s="329">
        <f t="shared" ref="AQ9:BO9" si="3">SUM(AQ10,AQ18)</f>
        <v>302.79812120788398</v>
      </c>
      <c r="AR9" s="329">
        <f t="shared" si="3"/>
        <v>150.858972217473</v>
      </c>
      <c r="AS9" s="329">
        <f t="shared" si="3"/>
        <v>41.009895613347503</v>
      </c>
      <c r="AT9" s="329">
        <f t="shared" si="3"/>
        <v>37.906469772746199</v>
      </c>
      <c r="AU9" s="329">
        <f t="shared" si="3"/>
        <v>40.0847669560656</v>
      </c>
      <c r="AV9" s="329">
        <f t="shared" si="3"/>
        <v>145.231980103648</v>
      </c>
      <c r="AW9" s="341">
        <f t="shared" si="3"/>
        <v>327.42063836220399</v>
      </c>
      <c r="AX9" s="344">
        <f t="shared" si="3"/>
        <v>203.01</v>
      </c>
      <c r="AY9" s="345">
        <f t="shared" si="3"/>
        <v>150.19999999999999</v>
      </c>
      <c r="AZ9" s="345">
        <f t="shared" si="3"/>
        <v>113.36</v>
      </c>
      <c r="BA9" s="345">
        <f t="shared" si="3"/>
        <v>68.14</v>
      </c>
      <c r="BB9" s="345">
        <f t="shared" si="3"/>
        <v>61.28</v>
      </c>
      <c r="BC9" s="345">
        <f t="shared" si="3"/>
        <v>66.06</v>
      </c>
      <c r="BD9" s="345">
        <f t="shared" si="3"/>
        <v>55.97</v>
      </c>
      <c r="BE9" s="345">
        <f t="shared" si="3"/>
        <v>80.52</v>
      </c>
      <c r="BF9" s="345">
        <f t="shared" si="3"/>
        <v>46.19</v>
      </c>
      <c r="BG9" s="345">
        <f t="shared" si="3"/>
        <v>86.51</v>
      </c>
      <c r="BH9" s="345">
        <f t="shared" si="3"/>
        <v>224.64</v>
      </c>
      <c r="BI9" s="354">
        <f t="shared" si="3"/>
        <v>91.71</v>
      </c>
      <c r="BJ9" s="344">
        <f t="shared" si="3"/>
        <v>93.67</v>
      </c>
      <c r="BK9" s="345">
        <f t="shared" si="3"/>
        <v>35.64</v>
      </c>
      <c r="BL9" s="345">
        <f t="shared" si="3"/>
        <v>30.97</v>
      </c>
      <c r="BM9" s="345">
        <f t="shared" si="3"/>
        <v>245.43</v>
      </c>
      <c r="BN9" s="345">
        <f t="shared" si="3"/>
        <v>464.61</v>
      </c>
      <c r="BO9" s="345">
        <f t="shared" si="3"/>
        <v>129.38999999999999</v>
      </c>
      <c r="BP9" s="345">
        <f t="shared" ref="BP9:BR9" si="4">SUM(BP10,BP18)</f>
        <v>91.22</v>
      </c>
      <c r="BQ9" s="345">
        <f t="shared" si="4"/>
        <v>64.52</v>
      </c>
      <c r="BR9" s="345">
        <f t="shared" si="4"/>
        <v>32.090000000000003</v>
      </c>
      <c r="BS9" s="345">
        <f t="shared" ref="BS9" si="5">SUM(BS10,BS18)</f>
        <v>21.459999999999997</v>
      </c>
      <c r="BT9" s="356">
        <f>+IFERROR(BS9/BG9-1,"-")</f>
        <v>-0.75193619234770548</v>
      </c>
      <c r="BX9" s="360"/>
    </row>
    <row r="10" spans="1:76">
      <c r="A10" s="97" t="s">
        <v>49</v>
      </c>
      <c r="B10" s="330">
        <f>SUM(B11:B12,B15)</f>
        <v>66.574404999999999</v>
      </c>
      <c r="C10" s="331">
        <f t="shared" ref="C10:M10" si="6">SUM(C11:C12,C15)</f>
        <v>96.710181076923107</v>
      </c>
      <c r="D10" s="331">
        <f t="shared" si="6"/>
        <v>73.112271384615397</v>
      </c>
      <c r="E10" s="331">
        <f t="shared" si="6"/>
        <v>40.761441307692301</v>
      </c>
      <c r="F10" s="331">
        <f t="shared" si="6"/>
        <v>38.362834999999997</v>
      </c>
      <c r="G10" s="331">
        <f t="shared" si="6"/>
        <v>54.343223999999999</v>
      </c>
      <c r="H10" s="331">
        <f t="shared" si="6"/>
        <v>51.129570999999999</v>
      </c>
      <c r="I10" s="331">
        <f t="shared" si="6"/>
        <v>43.421033999999999</v>
      </c>
      <c r="J10" s="331">
        <f t="shared" si="6"/>
        <v>33.375546</v>
      </c>
      <c r="K10" s="331">
        <f t="shared" si="6"/>
        <v>43.370489999999997</v>
      </c>
      <c r="L10" s="331">
        <f t="shared" si="6"/>
        <v>32.729215000000003</v>
      </c>
      <c r="M10" s="342">
        <f t="shared" si="6"/>
        <v>28.428999999999998</v>
      </c>
      <c r="N10" s="330">
        <f>+SUM(N11:N12,N15)</f>
        <v>46.878999999999998</v>
      </c>
      <c r="O10" s="331">
        <f>+SUM(O11:O12,O15)</f>
        <v>76.007000000000005</v>
      </c>
      <c r="P10" s="331">
        <f>+SUM(P11:P12,P15)</f>
        <v>25.931000000000001</v>
      </c>
      <c r="Q10" s="331">
        <f>+SUM(Q11:Q12,Q15)</f>
        <v>11.409000000000001</v>
      </c>
      <c r="R10" s="331">
        <f>+SUM(R11:R12,R15)</f>
        <v>13.869</v>
      </c>
      <c r="S10" s="331">
        <f t="shared" ref="S10:Z10" si="7">SUM(S11:S12,S15)</f>
        <v>39.011000000000003</v>
      </c>
      <c r="T10" s="331">
        <f t="shared" si="7"/>
        <v>70.275999999999996</v>
      </c>
      <c r="U10" s="331">
        <f t="shared" si="7"/>
        <v>59.021999999999998</v>
      </c>
      <c r="V10" s="331">
        <f t="shared" si="7"/>
        <v>82.688999999999993</v>
      </c>
      <c r="W10" s="331">
        <f t="shared" si="7"/>
        <v>72.683000000000007</v>
      </c>
      <c r="X10" s="331">
        <f t="shared" si="7"/>
        <v>41.000999999999998</v>
      </c>
      <c r="Y10" s="342">
        <f t="shared" si="7"/>
        <v>31.399000000000001</v>
      </c>
      <c r="Z10" s="330">
        <f t="shared" si="7"/>
        <v>48.92</v>
      </c>
      <c r="AA10" s="331">
        <f t="shared" ref="AA10:AK10" si="8">SUM(AA11:AA12,AA15)</f>
        <v>109.44</v>
      </c>
      <c r="AB10" s="331">
        <f t="shared" si="8"/>
        <v>70.2</v>
      </c>
      <c r="AC10" s="331">
        <f t="shared" si="8"/>
        <v>46.48</v>
      </c>
      <c r="AD10" s="331">
        <f t="shared" si="8"/>
        <v>58.98</v>
      </c>
      <c r="AE10" s="331">
        <f t="shared" si="8"/>
        <v>59.64</v>
      </c>
      <c r="AF10" s="331">
        <f t="shared" si="8"/>
        <v>50.28</v>
      </c>
      <c r="AG10" s="331">
        <f t="shared" si="8"/>
        <v>46.11</v>
      </c>
      <c r="AH10" s="331">
        <f t="shared" si="8"/>
        <v>29.04</v>
      </c>
      <c r="AI10" s="331">
        <f t="shared" si="8"/>
        <v>31.51</v>
      </c>
      <c r="AJ10" s="331">
        <f t="shared" si="8"/>
        <v>38.5</v>
      </c>
      <c r="AK10" s="342">
        <f t="shared" si="8"/>
        <v>39.81</v>
      </c>
      <c r="AL10" s="330">
        <f>+SUM(AL11:AL12,AL15)</f>
        <v>99.592758116400105</v>
      </c>
      <c r="AM10" s="331">
        <f>+SUM(AM11:AM12,AM15)</f>
        <v>43.806464646186299</v>
      </c>
      <c r="AN10" s="331">
        <f>+SUM(AN11:AN12,AN15)</f>
        <v>41.578037939372003</v>
      </c>
      <c r="AO10" s="331">
        <f>+SUM(AO11:AO12,AO15)</f>
        <v>45.925998393785697</v>
      </c>
      <c r="AP10" s="331">
        <f>+SUM(AP11:AP12,AP15)</f>
        <v>39.247152816605301</v>
      </c>
      <c r="AQ10" s="331">
        <f t="shared" ref="AQ10:BO10" si="9">SUM(AQ11:AQ12,AQ15)</f>
        <v>45.277902392121902</v>
      </c>
      <c r="AR10" s="331">
        <f t="shared" si="9"/>
        <v>32.082227375433298</v>
      </c>
      <c r="AS10" s="331">
        <f t="shared" si="9"/>
        <v>32.0559705058783</v>
      </c>
      <c r="AT10" s="331">
        <f t="shared" si="9"/>
        <v>37.680560396819899</v>
      </c>
      <c r="AU10" s="331">
        <f t="shared" si="9"/>
        <v>39.824669939863</v>
      </c>
      <c r="AV10" s="331">
        <f t="shared" si="9"/>
        <v>69.601659298924702</v>
      </c>
      <c r="AW10" s="342">
        <f t="shared" si="9"/>
        <v>64.537943264456601</v>
      </c>
      <c r="AX10" s="346">
        <f t="shared" si="9"/>
        <v>67.17</v>
      </c>
      <c r="AY10" s="347">
        <f t="shared" si="9"/>
        <v>139.16999999999999</v>
      </c>
      <c r="AZ10" s="347">
        <f t="shared" si="9"/>
        <v>113.35</v>
      </c>
      <c r="BA10" s="347">
        <f t="shared" si="9"/>
        <v>66.61</v>
      </c>
      <c r="BB10" s="347">
        <f t="shared" si="9"/>
        <v>59.36</v>
      </c>
      <c r="BC10" s="347">
        <f t="shared" si="9"/>
        <v>55.79</v>
      </c>
      <c r="BD10" s="347">
        <f t="shared" si="9"/>
        <v>55.96</v>
      </c>
      <c r="BE10" s="347">
        <f t="shared" si="9"/>
        <v>35.32</v>
      </c>
      <c r="BF10" s="347">
        <f t="shared" si="9"/>
        <v>46.1</v>
      </c>
      <c r="BG10" s="347">
        <f t="shared" si="9"/>
        <v>30.69</v>
      </c>
      <c r="BH10" s="347">
        <f t="shared" si="9"/>
        <v>36.869999999999997</v>
      </c>
      <c r="BI10" s="355">
        <f t="shared" si="9"/>
        <v>54.44</v>
      </c>
      <c r="BJ10" s="346">
        <f t="shared" si="9"/>
        <v>62.02</v>
      </c>
      <c r="BK10" s="347">
        <f t="shared" si="9"/>
        <v>35.56</v>
      </c>
      <c r="BL10" s="347">
        <f t="shared" si="9"/>
        <v>30.78</v>
      </c>
      <c r="BM10" s="347">
        <f t="shared" si="9"/>
        <v>38.44</v>
      </c>
      <c r="BN10" s="347">
        <f t="shared" si="9"/>
        <v>41.87</v>
      </c>
      <c r="BO10" s="347">
        <f t="shared" si="9"/>
        <v>55.66</v>
      </c>
      <c r="BP10" s="347">
        <f t="shared" ref="BP10:BR10" si="10">SUM(BP11:BP12,BP15)</f>
        <v>81.709999999999994</v>
      </c>
      <c r="BQ10" s="347">
        <f t="shared" si="10"/>
        <v>64.44</v>
      </c>
      <c r="BR10" s="347">
        <f t="shared" si="10"/>
        <v>31.92</v>
      </c>
      <c r="BS10" s="347">
        <f t="shared" ref="BS10" si="11">SUM(BS11:BS12,BS15)</f>
        <v>20.74</v>
      </c>
      <c r="BT10" s="357">
        <f>+IFERROR(BS10/BG10-1,"-")</f>
        <v>-0.32420984033887268</v>
      </c>
    </row>
    <row r="11" spans="1:76">
      <c r="A11" s="169" t="s">
        <v>50</v>
      </c>
      <c r="B11" s="332">
        <v>7.0970000000000004</v>
      </c>
      <c r="C11" s="333">
        <v>9.4320000000000004</v>
      </c>
      <c r="D11" s="333">
        <v>9.1750000000000007</v>
      </c>
      <c r="E11" s="333">
        <v>6.5519999999999996</v>
      </c>
      <c r="F11" s="333">
        <v>6.21</v>
      </c>
      <c r="G11" s="333">
        <v>7.2590000000000003</v>
      </c>
      <c r="H11" s="333">
        <v>6.6779999999999999</v>
      </c>
      <c r="I11" s="333">
        <v>7.1529999999999996</v>
      </c>
      <c r="J11" s="333">
        <v>4.6050000000000004</v>
      </c>
      <c r="K11" s="333">
        <v>7.5170000000000003</v>
      </c>
      <c r="L11" s="333">
        <v>7.0830000000000002</v>
      </c>
      <c r="M11" s="333">
        <v>6.2290000000000001</v>
      </c>
      <c r="N11" s="332">
        <v>7.6360000000000001</v>
      </c>
      <c r="O11" s="333">
        <v>12.561999999999999</v>
      </c>
      <c r="P11" s="333">
        <v>7.75</v>
      </c>
      <c r="Q11" s="333">
        <v>5.32</v>
      </c>
      <c r="R11" s="333">
        <v>4.8879999999999999</v>
      </c>
      <c r="S11" s="333">
        <v>7.0839999999999996</v>
      </c>
      <c r="T11" s="333">
        <v>8.4730000000000008</v>
      </c>
      <c r="U11" s="333">
        <v>8.2669999999999995</v>
      </c>
      <c r="V11" s="333">
        <v>9.4499999999999993</v>
      </c>
      <c r="W11" s="333">
        <v>11.691000000000001</v>
      </c>
      <c r="X11" s="333">
        <v>8.0419999999999998</v>
      </c>
      <c r="Y11" s="333">
        <v>9.1989999999999998</v>
      </c>
      <c r="Z11" s="332">
        <v>9.08</v>
      </c>
      <c r="AA11" s="333">
        <v>14.74</v>
      </c>
      <c r="AB11" s="333">
        <v>12.32</v>
      </c>
      <c r="AC11" s="333">
        <v>7.27</v>
      </c>
      <c r="AD11" s="333">
        <v>9.09</v>
      </c>
      <c r="AE11" s="333">
        <v>5.28</v>
      </c>
      <c r="AF11" s="333">
        <v>5.59</v>
      </c>
      <c r="AG11" s="333">
        <v>6.35</v>
      </c>
      <c r="AH11" s="333">
        <v>3.98</v>
      </c>
      <c r="AI11" s="333">
        <v>5.97</v>
      </c>
      <c r="AJ11" s="333">
        <v>11.13</v>
      </c>
      <c r="AK11" s="333">
        <v>7.4</v>
      </c>
      <c r="AL11" s="332">
        <v>12.347100341683401</v>
      </c>
      <c r="AM11" s="333">
        <v>9.9248039285182994</v>
      </c>
      <c r="AN11" s="333">
        <v>9.1767529630761793</v>
      </c>
      <c r="AO11" s="333">
        <v>8.3751930368216705</v>
      </c>
      <c r="AP11" s="333">
        <v>6.3350650521134604</v>
      </c>
      <c r="AQ11" s="333">
        <v>6.44427478376116</v>
      </c>
      <c r="AR11" s="333">
        <v>4.3796755630985196</v>
      </c>
      <c r="AS11" s="333">
        <v>5.66731955722301</v>
      </c>
      <c r="AT11" s="333">
        <v>6.1086453149107696</v>
      </c>
      <c r="AU11" s="333">
        <v>11.4960733934817</v>
      </c>
      <c r="AV11" s="333">
        <v>10.122307422727699</v>
      </c>
      <c r="AW11" s="333">
        <v>7.1108204788667599</v>
      </c>
      <c r="AX11" s="348">
        <v>7.42</v>
      </c>
      <c r="AY11" s="349">
        <v>13.32</v>
      </c>
      <c r="AZ11" s="349">
        <v>12.57</v>
      </c>
      <c r="BA11" s="349">
        <v>6.87</v>
      </c>
      <c r="BB11" s="349">
        <v>4.6900000000000004</v>
      </c>
      <c r="BC11" s="349">
        <v>6.7</v>
      </c>
      <c r="BD11" s="349">
        <v>9.8800000000000008</v>
      </c>
      <c r="BE11" s="349">
        <v>8.7799999999999994</v>
      </c>
      <c r="BF11" s="349">
        <v>11.27</v>
      </c>
      <c r="BG11" s="349">
        <v>10.029999999999999</v>
      </c>
      <c r="BH11" s="349">
        <v>10.18</v>
      </c>
      <c r="BI11" s="349">
        <v>12.46</v>
      </c>
      <c r="BJ11" s="348">
        <v>12.74</v>
      </c>
      <c r="BK11" s="349">
        <v>7.57</v>
      </c>
      <c r="BL11" s="349">
        <v>9.15</v>
      </c>
      <c r="BM11" s="349">
        <v>10.76</v>
      </c>
      <c r="BN11" s="349">
        <v>10.88</v>
      </c>
      <c r="BO11" s="349">
        <v>9.81</v>
      </c>
      <c r="BP11" s="349">
        <v>10.9</v>
      </c>
      <c r="BQ11" s="349">
        <v>10.15</v>
      </c>
      <c r="BR11" s="349">
        <v>6.3</v>
      </c>
      <c r="BS11" s="349">
        <f>+[2]P_Total!$AL$11</f>
        <v>13.3</v>
      </c>
      <c r="BT11" s="358">
        <f>+IFERROR(BS11/BG11-1,"-")</f>
        <v>0.32602193419740799</v>
      </c>
      <c r="BU11" s="649"/>
    </row>
    <row r="12" spans="1:76">
      <c r="A12" s="169" t="s">
        <v>51</v>
      </c>
      <c r="B12" s="334">
        <f t="shared" ref="B12:X12" si="12">SUM(B13:B14)</f>
        <v>55.933</v>
      </c>
      <c r="C12" s="335">
        <f t="shared" si="12"/>
        <v>84.256</v>
      </c>
      <c r="D12" s="335">
        <f t="shared" si="12"/>
        <v>60.902000000000001</v>
      </c>
      <c r="E12" s="335">
        <f t="shared" si="12"/>
        <v>31.527999999999999</v>
      </c>
      <c r="F12" s="335">
        <f t="shared" si="12"/>
        <v>29.216000000000001</v>
      </c>
      <c r="G12" s="335">
        <f t="shared" si="12"/>
        <v>44.198</v>
      </c>
      <c r="H12" s="335">
        <f t="shared" si="12"/>
        <v>42.180999999999997</v>
      </c>
      <c r="I12" s="335">
        <f t="shared" si="12"/>
        <v>34.976999999999997</v>
      </c>
      <c r="J12" s="335">
        <f t="shared" si="12"/>
        <v>26.686</v>
      </c>
      <c r="K12" s="335">
        <f t="shared" si="12"/>
        <v>33.439</v>
      </c>
      <c r="L12" s="335">
        <f t="shared" si="12"/>
        <v>22.536999999999999</v>
      </c>
      <c r="M12" s="335">
        <v>19.64</v>
      </c>
      <c r="N12" s="334">
        <f t="shared" si="12"/>
        <v>36.783999999999999</v>
      </c>
      <c r="O12" s="335">
        <f t="shared" si="12"/>
        <v>60.232999999999997</v>
      </c>
      <c r="P12" s="335">
        <f t="shared" si="12"/>
        <v>16.623999999999999</v>
      </c>
      <c r="Q12" s="335">
        <f t="shared" si="12"/>
        <v>5.7220000000000004</v>
      </c>
      <c r="R12" s="335">
        <f t="shared" si="12"/>
        <v>8.4030000000000005</v>
      </c>
      <c r="S12" s="335">
        <f t="shared" si="12"/>
        <v>30.849</v>
      </c>
      <c r="T12" s="335">
        <f t="shared" si="12"/>
        <v>58.588000000000001</v>
      </c>
      <c r="U12" s="335">
        <f t="shared" si="12"/>
        <v>48.494</v>
      </c>
      <c r="V12" s="335">
        <f t="shared" si="12"/>
        <v>69.903000000000006</v>
      </c>
      <c r="W12" s="335">
        <f t="shared" si="12"/>
        <v>57.741999999999997</v>
      </c>
      <c r="X12" s="335">
        <f t="shared" si="12"/>
        <v>29.626999999999999</v>
      </c>
      <c r="Y12" s="335">
        <v>19.64</v>
      </c>
      <c r="Z12" s="334">
        <f>SUM(Z13:Z14)</f>
        <v>35.93</v>
      </c>
      <c r="AA12" s="335">
        <f t="shared" ref="AA12:AK12" si="13">SUM(AA13:AA14)</f>
        <v>90.93</v>
      </c>
      <c r="AB12" s="335">
        <f t="shared" si="13"/>
        <v>53.89</v>
      </c>
      <c r="AC12" s="335">
        <f t="shared" si="13"/>
        <v>35.83</v>
      </c>
      <c r="AD12" s="335">
        <f t="shared" si="13"/>
        <v>46.38</v>
      </c>
      <c r="AE12" s="335">
        <f t="shared" si="13"/>
        <v>51.09</v>
      </c>
      <c r="AF12" s="335">
        <f t="shared" si="13"/>
        <v>42.07</v>
      </c>
      <c r="AG12" s="335">
        <f t="shared" si="13"/>
        <v>37.35</v>
      </c>
      <c r="AH12" s="335">
        <f t="shared" si="13"/>
        <v>21.8</v>
      </c>
      <c r="AI12" s="335">
        <f t="shared" si="13"/>
        <v>23.2</v>
      </c>
      <c r="AJ12" s="335">
        <f t="shared" si="13"/>
        <v>24.53</v>
      </c>
      <c r="AK12" s="335">
        <f t="shared" si="13"/>
        <v>29.55</v>
      </c>
      <c r="AL12" s="334">
        <f t="shared" ref="AL12:AW12" si="14">SUM(AL13:AL14)</f>
        <v>84.710688950202794</v>
      </c>
      <c r="AM12" s="335">
        <f t="shared" si="14"/>
        <v>31.1797591591451</v>
      </c>
      <c r="AN12" s="335">
        <f t="shared" si="14"/>
        <v>29.319774820343198</v>
      </c>
      <c r="AO12" s="335">
        <f t="shared" si="14"/>
        <v>35.086457791606698</v>
      </c>
      <c r="AP12" s="335">
        <f t="shared" si="14"/>
        <v>29.120085743077301</v>
      </c>
      <c r="AQ12" s="335">
        <f t="shared" si="14"/>
        <v>35.529814755184198</v>
      </c>
      <c r="AR12" s="335">
        <f t="shared" si="14"/>
        <v>25.341819820236999</v>
      </c>
      <c r="AS12" s="335">
        <f t="shared" si="14"/>
        <v>22.648502014423499</v>
      </c>
      <c r="AT12" s="335">
        <f t="shared" si="14"/>
        <v>28.836610220775601</v>
      </c>
      <c r="AU12" s="335">
        <f t="shared" si="14"/>
        <v>25.6474408105259</v>
      </c>
      <c r="AV12" s="335">
        <f t="shared" si="14"/>
        <v>55.833145012422797</v>
      </c>
      <c r="AW12" s="335">
        <f t="shared" si="14"/>
        <v>54.334855072306198</v>
      </c>
      <c r="AX12" s="350">
        <f t="shared" ref="AX12:BO12" si="15">SUM(AX13:AX14)</f>
        <v>56.64</v>
      </c>
      <c r="AY12" s="351">
        <f t="shared" si="15"/>
        <v>122.43</v>
      </c>
      <c r="AZ12" s="351">
        <f t="shared" si="15"/>
        <v>97.74</v>
      </c>
      <c r="BA12" s="351">
        <f t="shared" si="15"/>
        <v>57.19</v>
      </c>
      <c r="BB12" s="351">
        <f t="shared" si="15"/>
        <v>52.02</v>
      </c>
      <c r="BC12" s="351">
        <f t="shared" si="15"/>
        <v>47.56</v>
      </c>
      <c r="BD12" s="351">
        <f t="shared" si="15"/>
        <v>44.3</v>
      </c>
      <c r="BE12" s="351">
        <f t="shared" si="15"/>
        <v>24.81</v>
      </c>
      <c r="BF12" s="351">
        <f t="shared" si="15"/>
        <v>32.770000000000003</v>
      </c>
      <c r="BG12" s="351">
        <f t="shared" si="15"/>
        <v>18.97</v>
      </c>
      <c r="BH12" s="351">
        <f t="shared" si="15"/>
        <v>24.7</v>
      </c>
      <c r="BI12" s="351">
        <f t="shared" si="15"/>
        <v>40.35</v>
      </c>
      <c r="BJ12" s="350">
        <f t="shared" si="15"/>
        <v>48.3</v>
      </c>
      <c r="BK12" s="351">
        <f t="shared" si="15"/>
        <v>26.65</v>
      </c>
      <c r="BL12" s="351">
        <f t="shared" si="15"/>
        <v>20.25</v>
      </c>
      <c r="BM12" s="351">
        <f t="shared" si="15"/>
        <v>25.82</v>
      </c>
      <c r="BN12" s="351">
        <f t="shared" si="15"/>
        <v>29.44</v>
      </c>
      <c r="BO12" s="351">
        <f t="shared" si="15"/>
        <v>44.2</v>
      </c>
      <c r="BP12" s="351">
        <f t="shared" ref="BP12:BQ12" si="16">SUM(BP13:BP14)</f>
        <v>69.430000000000007</v>
      </c>
      <c r="BQ12" s="351">
        <f t="shared" si="16"/>
        <v>52.67</v>
      </c>
      <c r="BR12" s="351">
        <f t="shared" ref="BR12:BS12" si="17">SUM(BR13:BR14)</f>
        <v>24.27</v>
      </c>
      <c r="BS12" s="351">
        <f t="shared" si="17"/>
        <v>5.47</v>
      </c>
      <c r="BT12" s="358">
        <f t="shared" ref="BT12:BT16" si="18">+IFERROR(BS12/BG12-1,"-")</f>
        <v>-0.71164997364259364</v>
      </c>
      <c r="BU12" s="649"/>
    </row>
    <row r="13" spans="1:76">
      <c r="A13" s="278" t="s">
        <v>52</v>
      </c>
      <c r="B13" s="332">
        <v>55.515999999999998</v>
      </c>
      <c r="C13" s="333">
        <v>83.834000000000003</v>
      </c>
      <c r="D13" s="333">
        <v>60.353000000000002</v>
      </c>
      <c r="E13" s="333">
        <v>31.013999999999999</v>
      </c>
      <c r="F13" s="333">
        <v>28.736999999999998</v>
      </c>
      <c r="G13" s="333">
        <v>43.8</v>
      </c>
      <c r="H13" s="333">
        <v>41.728999999999999</v>
      </c>
      <c r="I13" s="333">
        <v>34.402999999999999</v>
      </c>
      <c r="J13" s="333">
        <v>26.062000000000001</v>
      </c>
      <c r="K13" s="333">
        <v>33.002000000000002</v>
      </c>
      <c r="L13" s="333">
        <v>22.050999999999998</v>
      </c>
      <c r="M13" s="333">
        <v>19.178000000000001</v>
      </c>
      <c r="N13" s="332">
        <v>36.326999999999998</v>
      </c>
      <c r="O13" s="333">
        <v>59.813000000000002</v>
      </c>
      <c r="P13" s="333">
        <v>15.994</v>
      </c>
      <c r="Q13" s="333">
        <v>5.2679999999999998</v>
      </c>
      <c r="R13" s="333">
        <v>7.8319999999999999</v>
      </c>
      <c r="S13" s="333">
        <v>30.256</v>
      </c>
      <c r="T13" s="333">
        <v>57.984000000000002</v>
      </c>
      <c r="U13" s="333">
        <v>47.976999999999997</v>
      </c>
      <c r="V13" s="333">
        <v>69.412999999999997</v>
      </c>
      <c r="W13" s="333">
        <v>57.298999999999999</v>
      </c>
      <c r="X13" s="333">
        <v>29.184999999999999</v>
      </c>
      <c r="Y13" s="333">
        <v>36.143999999999998</v>
      </c>
      <c r="Z13" s="332">
        <v>35.369999999999997</v>
      </c>
      <c r="AA13" s="333">
        <v>90.23</v>
      </c>
      <c r="AB13" s="333">
        <v>53.38</v>
      </c>
      <c r="AC13" s="333">
        <v>35.229999999999997</v>
      </c>
      <c r="AD13" s="333">
        <v>45.87</v>
      </c>
      <c r="AE13" s="333">
        <v>50.64</v>
      </c>
      <c r="AF13" s="333">
        <v>41.62</v>
      </c>
      <c r="AG13" s="333">
        <v>37.03</v>
      </c>
      <c r="AH13" s="333">
        <v>21.35</v>
      </c>
      <c r="AI13" s="333">
        <v>22.73</v>
      </c>
      <c r="AJ13" s="333">
        <v>24.07</v>
      </c>
      <c r="AK13" s="333">
        <v>28.99</v>
      </c>
      <c r="AL13" s="332">
        <v>84.062380378202803</v>
      </c>
      <c r="AM13" s="333">
        <v>30.469727563145099</v>
      </c>
      <c r="AN13" s="333">
        <v>28.679128942343201</v>
      </c>
      <c r="AO13" s="333">
        <v>34.596919673606699</v>
      </c>
      <c r="AP13" s="333">
        <v>28.5050388690773</v>
      </c>
      <c r="AQ13" s="333">
        <v>34.971178797184201</v>
      </c>
      <c r="AR13" s="333">
        <v>24.790976692236999</v>
      </c>
      <c r="AS13" s="333">
        <v>22.031132646423501</v>
      </c>
      <c r="AT13" s="333">
        <v>28.2627647627756</v>
      </c>
      <c r="AU13" s="333">
        <v>25.169773584525899</v>
      </c>
      <c r="AV13" s="333">
        <v>55.213954154422801</v>
      </c>
      <c r="AW13" s="333">
        <v>53.739275010306201</v>
      </c>
      <c r="AX13" s="348">
        <v>56.21</v>
      </c>
      <c r="AY13" s="349">
        <v>122</v>
      </c>
      <c r="AZ13" s="349">
        <v>97.11</v>
      </c>
      <c r="BA13" s="349">
        <v>56.57</v>
      </c>
      <c r="BB13" s="349">
        <v>51.47</v>
      </c>
      <c r="BC13" s="349">
        <v>47.08</v>
      </c>
      <c r="BD13" s="349">
        <v>43.79</v>
      </c>
      <c r="BE13" s="349">
        <v>24.31</v>
      </c>
      <c r="BF13" s="349">
        <v>32.28</v>
      </c>
      <c r="BG13" s="349">
        <v>18.420000000000002</v>
      </c>
      <c r="BH13" s="349">
        <v>24.18</v>
      </c>
      <c r="BI13" s="349">
        <v>39.909999999999997</v>
      </c>
      <c r="BJ13" s="348">
        <v>47.75</v>
      </c>
      <c r="BK13" s="349">
        <v>26.07</v>
      </c>
      <c r="BL13" s="349">
        <v>19.7</v>
      </c>
      <c r="BM13" s="349">
        <v>25.26</v>
      </c>
      <c r="BN13" s="349">
        <v>28.97</v>
      </c>
      <c r="BO13" s="349">
        <v>43.92</v>
      </c>
      <c r="BP13" s="349">
        <v>69.19</v>
      </c>
      <c r="BQ13" s="349">
        <v>52.28</v>
      </c>
      <c r="BR13" s="349">
        <v>23.82</v>
      </c>
      <c r="BS13" s="641">
        <v>5.01</v>
      </c>
      <c r="BT13" s="358">
        <f t="shared" si="18"/>
        <v>-0.72801302931596101</v>
      </c>
      <c r="BU13" s="649"/>
    </row>
    <row r="14" spans="1:76">
      <c r="A14" s="278" t="s">
        <v>53</v>
      </c>
      <c r="B14" s="332">
        <v>0.41699999999999998</v>
      </c>
      <c r="C14" s="333">
        <v>0.42199999999999999</v>
      </c>
      <c r="D14" s="333">
        <v>0.54900000000000004</v>
      </c>
      <c r="E14" s="333">
        <v>0.51400000000000001</v>
      </c>
      <c r="F14" s="333">
        <v>0.47899999999999998</v>
      </c>
      <c r="G14" s="333">
        <v>0.39800000000000002</v>
      </c>
      <c r="H14" s="333">
        <v>0.45200000000000001</v>
      </c>
      <c r="I14" s="333">
        <v>0.57399999999999995</v>
      </c>
      <c r="J14" s="333">
        <v>0.624</v>
      </c>
      <c r="K14" s="333">
        <v>0.437</v>
      </c>
      <c r="L14" s="333">
        <v>0.48599999999999999</v>
      </c>
      <c r="M14" s="333">
        <v>0.46400000000000002</v>
      </c>
      <c r="N14" s="332">
        <v>0.45700000000000002</v>
      </c>
      <c r="O14" s="333">
        <v>0.42</v>
      </c>
      <c r="P14" s="333">
        <v>0.63</v>
      </c>
      <c r="Q14" s="333">
        <v>0.45400000000000001</v>
      </c>
      <c r="R14" s="333">
        <v>0.57099999999999995</v>
      </c>
      <c r="S14" s="333">
        <v>0.59299999999999997</v>
      </c>
      <c r="T14" s="333">
        <v>0.60399999999999998</v>
      </c>
      <c r="U14" s="333">
        <v>0.51700000000000002</v>
      </c>
      <c r="V14" s="333">
        <v>0.49</v>
      </c>
      <c r="W14" s="333">
        <v>0.443</v>
      </c>
      <c r="X14" s="333">
        <v>0.442</v>
      </c>
      <c r="Y14" s="333">
        <v>0.42799999999999999</v>
      </c>
      <c r="Z14" s="332">
        <v>0.56000000000000005</v>
      </c>
      <c r="AA14" s="333">
        <v>0.7</v>
      </c>
      <c r="AB14" s="333">
        <v>0.51</v>
      </c>
      <c r="AC14" s="333">
        <v>0.6</v>
      </c>
      <c r="AD14" s="333">
        <v>0.51</v>
      </c>
      <c r="AE14" s="333">
        <v>0.45</v>
      </c>
      <c r="AF14" s="333">
        <v>0.45</v>
      </c>
      <c r="AG14" s="333">
        <v>0.32</v>
      </c>
      <c r="AH14" s="333">
        <v>0.45</v>
      </c>
      <c r="AI14" s="333">
        <v>0.47</v>
      </c>
      <c r="AJ14" s="333">
        <v>0.46</v>
      </c>
      <c r="AK14" s="333">
        <v>0.56000000000000005</v>
      </c>
      <c r="AL14" s="332">
        <v>0.64830857200000003</v>
      </c>
      <c r="AM14" s="333">
        <v>0.71003159599999999</v>
      </c>
      <c r="AN14" s="333">
        <v>0.64064587799999995</v>
      </c>
      <c r="AO14" s="333">
        <v>0.48953811800000002</v>
      </c>
      <c r="AP14" s="333">
        <v>0.61504687400000002</v>
      </c>
      <c r="AQ14" s="333">
        <v>0.55863595799999999</v>
      </c>
      <c r="AR14" s="333">
        <v>0.55084312800000002</v>
      </c>
      <c r="AS14" s="333">
        <v>0.61736936799999997</v>
      </c>
      <c r="AT14" s="333">
        <v>0.57384545799999997</v>
      </c>
      <c r="AU14" s="333">
        <v>0.477667226</v>
      </c>
      <c r="AV14" s="333">
        <v>0.61919085799999996</v>
      </c>
      <c r="AW14" s="333">
        <v>0.59558006200000002</v>
      </c>
      <c r="AX14" s="348">
        <v>0.43</v>
      </c>
      <c r="AY14" s="349">
        <v>0.43</v>
      </c>
      <c r="AZ14" s="349">
        <v>0.63</v>
      </c>
      <c r="BA14" s="349">
        <v>0.62</v>
      </c>
      <c r="BB14" s="349">
        <v>0.55000000000000004</v>
      </c>
      <c r="BC14" s="349">
        <v>0.48</v>
      </c>
      <c r="BD14" s="349">
        <v>0.51</v>
      </c>
      <c r="BE14" s="349">
        <v>0.5</v>
      </c>
      <c r="BF14" s="349">
        <v>0.49</v>
      </c>
      <c r="BG14" s="349">
        <v>0.55000000000000004</v>
      </c>
      <c r="BH14" s="349">
        <v>0.52</v>
      </c>
      <c r="BI14" s="349">
        <v>0.44</v>
      </c>
      <c r="BJ14" s="348">
        <v>0.55000000000000004</v>
      </c>
      <c r="BK14" s="349">
        <v>0.57999999999999996</v>
      </c>
      <c r="BL14" s="349">
        <v>0.55000000000000004</v>
      </c>
      <c r="BM14" s="349">
        <v>0.56000000000000005</v>
      </c>
      <c r="BN14" s="349">
        <v>0.47</v>
      </c>
      <c r="BO14" s="349">
        <v>0.28000000000000003</v>
      </c>
      <c r="BP14" s="349">
        <v>0.24</v>
      </c>
      <c r="BQ14" s="349">
        <v>0.39</v>
      </c>
      <c r="BR14" s="349">
        <v>0.45</v>
      </c>
      <c r="BS14" s="641">
        <v>0.46</v>
      </c>
      <c r="BT14" s="358">
        <f t="shared" si="18"/>
        <v>-0.16363636363636369</v>
      </c>
      <c r="BU14" s="649"/>
    </row>
    <row r="15" spans="1:76">
      <c r="A15" s="169" t="s">
        <v>54</v>
      </c>
      <c r="B15" s="334">
        <f t="shared" ref="B15:X15" si="19">SUM(B16:B17)</f>
        <v>3.5444049999999998</v>
      </c>
      <c r="C15" s="335">
        <f t="shared" si="19"/>
        <v>3.0221810769230801</v>
      </c>
      <c r="D15" s="335">
        <f t="shared" si="19"/>
        <v>3.0352713846153798</v>
      </c>
      <c r="E15" s="335">
        <f t="shared" si="19"/>
        <v>2.6814413076923098</v>
      </c>
      <c r="F15" s="335">
        <f t="shared" si="19"/>
        <v>2.9368349999999999</v>
      </c>
      <c r="G15" s="335">
        <f t="shared" si="19"/>
        <v>2.8862239999999999</v>
      </c>
      <c r="H15" s="335">
        <f t="shared" si="19"/>
        <v>2.2705709999999999</v>
      </c>
      <c r="I15" s="335">
        <f t="shared" si="19"/>
        <v>1.291034</v>
      </c>
      <c r="J15" s="335">
        <f t="shared" si="19"/>
        <v>2.084546</v>
      </c>
      <c r="K15" s="335">
        <f t="shared" si="19"/>
        <v>2.4144899999999998</v>
      </c>
      <c r="L15" s="335">
        <f t="shared" si="19"/>
        <v>3.1092149999999998</v>
      </c>
      <c r="M15" s="335">
        <v>2.56</v>
      </c>
      <c r="N15" s="334">
        <f t="shared" si="19"/>
        <v>2.4590000000000001</v>
      </c>
      <c r="O15" s="335">
        <f t="shared" si="19"/>
        <v>3.2120000000000002</v>
      </c>
      <c r="P15" s="335">
        <f t="shared" si="19"/>
        <v>1.5569999999999999</v>
      </c>
      <c r="Q15" s="335">
        <f t="shared" si="19"/>
        <v>0.36699999999999999</v>
      </c>
      <c r="R15" s="335">
        <f t="shared" si="19"/>
        <v>0.57799999999999996</v>
      </c>
      <c r="S15" s="335">
        <f t="shared" si="19"/>
        <v>1.0780000000000001</v>
      </c>
      <c r="T15" s="335">
        <f t="shared" si="19"/>
        <v>3.2149999999999999</v>
      </c>
      <c r="U15" s="335">
        <f t="shared" si="19"/>
        <v>2.2610000000000001</v>
      </c>
      <c r="V15" s="335">
        <f t="shared" si="19"/>
        <v>3.3359999999999999</v>
      </c>
      <c r="W15" s="335">
        <f t="shared" si="19"/>
        <v>3.25</v>
      </c>
      <c r="X15" s="335">
        <f t="shared" si="19"/>
        <v>3.3319999999999999</v>
      </c>
      <c r="Y15" s="335">
        <v>2.56</v>
      </c>
      <c r="Z15" s="334">
        <f>SUM(Z16:Z17)</f>
        <v>3.91</v>
      </c>
      <c r="AA15" s="335">
        <f t="shared" ref="AA15:AK15" si="20">SUM(AA16:AA17)</f>
        <v>3.77</v>
      </c>
      <c r="AB15" s="335">
        <f t="shared" si="20"/>
        <v>3.99</v>
      </c>
      <c r="AC15" s="335">
        <f t="shared" si="20"/>
        <v>3.38</v>
      </c>
      <c r="AD15" s="335">
        <f t="shared" si="20"/>
        <v>3.51</v>
      </c>
      <c r="AE15" s="335">
        <f t="shared" si="20"/>
        <v>3.27</v>
      </c>
      <c r="AF15" s="335">
        <f t="shared" si="20"/>
        <v>2.62</v>
      </c>
      <c r="AG15" s="335">
        <f t="shared" si="20"/>
        <v>2.41</v>
      </c>
      <c r="AH15" s="335">
        <f t="shared" si="20"/>
        <v>3.26</v>
      </c>
      <c r="AI15" s="335">
        <f t="shared" si="20"/>
        <v>2.34</v>
      </c>
      <c r="AJ15" s="335">
        <f t="shared" si="20"/>
        <v>2.84</v>
      </c>
      <c r="AK15" s="335">
        <f t="shared" si="20"/>
        <v>2.86</v>
      </c>
      <c r="AL15" s="334">
        <f t="shared" ref="AL15:AV15" si="21">SUM(AL16:AL17)</f>
        <v>2.5349688245138502</v>
      </c>
      <c r="AM15" s="335">
        <f t="shared" si="21"/>
        <v>2.70190155852291</v>
      </c>
      <c r="AN15" s="335">
        <f t="shared" si="21"/>
        <v>3.0815101559526399</v>
      </c>
      <c r="AO15" s="335">
        <f t="shared" si="21"/>
        <v>2.4643475653573299</v>
      </c>
      <c r="AP15" s="335">
        <f t="shared" si="21"/>
        <v>3.7920020214144898</v>
      </c>
      <c r="AQ15" s="335">
        <f t="shared" si="21"/>
        <v>3.3038128531765301</v>
      </c>
      <c r="AR15" s="335">
        <f t="shared" si="21"/>
        <v>2.36073199209783</v>
      </c>
      <c r="AS15" s="335">
        <f t="shared" si="21"/>
        <v>3.7401489342318599</v>
      </c>
      <c r="AT15" s="335">
        <f t="shared" si="21"/>
        <v>2.7353048611336002</v>
      </c>
      <c r="AU15" s="335">
        <f t="shared" si="21"/>
        <v>2.6811557358554601</v>
      </c>
      <c r="AV15" s="335">
        <f t="shared" si="21"/>
        <v>3.6462068637741698</v>
      </c>
      <c r="AW15" s="335">
        <f t="shared" ref="AW15" si="22">SUM(AW16:AW17)</f>
        <v>3.0922677132837002</v>
      </c>
      <c r="AX15" s="350">
        <f t="shared" ref="AX15:BQ15" si="23">SUM(AX16:AX17)</f>
        <v>3.11</v>
      </c>
      <c r="AY15" s="351">
        <f t="shared" si="23"/>
        <v>3.42</v>
      </c>
      <c r="AZ15" s="351">
        <f t="shared" si="23"/>
        <v>3.04</v>
      </c>
      <c r="BA15" s="351">
        <f t="shared" si="23"/>
        <v>2.5499999999999998</v>
      </c>
      <c r="BB15" s="351">
        <f t="shared" si="23"/>
        <v>2.65</v>
      </c>
      <c r="BC15" s="351">
        <f t="shared" si="23"/>
        <v>1.53</v>
      </c>
      <c r="BD15" s="351">
        <f t="shared" si="23"/>
        <v>1.78</v>
      </c>
      <c r="BE15" s="351">
        <f t="shared" si="23"/>
        <v>1.73</v>
      </c>
      <c r="BF15" s="351">
        <f t="shared" si="23"/>
        <v>2.06</v>
      </c>
      <c r="BG15" s="351">
        <f t="shared" si="23"/>
        <v>1.69</v>
      </c>
      <c r="BH15" s="351">
        <f t="shared" si="23"/>
        <v>1.99</v>
      </c>
      <c r="BI15" s="351">
        <f t="shared" si="23"/>
        <v>1.63</v>
      </c>
      <c r="BJ15" s="350">
        <f t="shared" si="23"/>
        <v>0.98</v>
      </c>
      <c r="BK15" s="351">
        <f t="shared" si="23"/>
        <v>1.34</v>
      </c>
      <c r="BL15" s="351">
        <f t="shared" si="23"/>
        <v>1.38</v>
      </c>
      <c r="BM15" s="351">
        <f t="shared" si="23"/>
        <v>1.86</v>
      </c>
      <c r="BN15" s="351">
        <f t="shared" si="23"/>
        <v>1.55</v>
      </c>
      <c r="BO15" s="351">
        <f t="shared" si="23"/>
        <v>1.65</v>
      </c>
      <c r="BP15" s="351">
        <f t="shared" si="23"/>
        <v>1.38</v>
      </c>
      <c r="BQ15" s="351">
        <f t="shared" si="23"/>
        <v>1.62</v>
      </c>
      <c r="BR15" s="351">
        <f t="shared" ref="BR15:BS15" si="24">SUM(BR16:BR17)</f>
        <v>1.35</v>
      </c>
      <c r="BS15" s="351">
        <f t="shared" si="24"/>
        <v>1.97</v>
      </c>
      <c r="BT15" s="358">
        <f t="shared" si="18"/>
        <v>0.16568047337278102</v>
      </c>
      <c r="BU15" s="649"/>
    </row>
    <row r="16" spans="1:76">
      <c r="A16" s="278" t="s">
        <v>52</v>
      </c>
      <c r="B16" s="332">
        <v>3.5179999999999998</v>
      </c>
      <c r="C16" s="333">
        <v>2.9660000000000002</v>
      </c>
      <c r="D16" s="333">
        <v>2.9990000000000001</v>
      </c>
      <c r="E16" s="333">
        <v>2.6539999999999999</v>
      </c>
      <c r="F16" s="333">
        <v>2.8919999999999999</v>
      </c>
      <c r="G16" s="333">
        <v>2.82</v>
      </c>
      <c r="H16" s="333">
        <v>2.198</v>
      </c>
      <c r="I16" s="333">
        <v>1.1719999999999999</v>
      </c>
      <c r="J16" s="333">
        <v>1.9810000000000001</v>
      </c>
      <c r="K16" s="333">
        <v>2.2400000000000002</v>
      </c>
      <c r="L16" s="333">
        <v>3.0169999999999999</v>
      </c>
      <c r="M16" s="333">
        <v>2.4889999999999999</v>
      </c>
      <c r="N16" s="332">
        <v>2.3769999999999998</v>
      </c>
      <c r="O16" s="333">
        <v>3.1440000000000001</v>
      </c>
      <c r="P16" s="333">
        <v>1.478</v>
      </c>
      <c r="Q16" s="333">
        <v>0.33300000000000002</v>
      </c>
      <c r="R16" s="333">
        <v>0.50900000000000001</v>
      </c>
      <c r="S16" s="333">
        <v>0.95799999999999996</v>
      </c>
      <c r="T16" s="333">
        <v>3.0649999999999999</v>
      </c>
      <c r="U16" s="333">
        <v>2.085</v>
      </c>
      <c r="V16" s="333">
        <v>3.1440000000000001</v>
      </c>
      <c r="W16" s="333">
        <v>3.0339999999999998</v>
      </c>
      <c r="X16" s="333">
        <v>3.1949999999999998</v>
      </c>
      <c r="Y16" s="333">
        <v>2.5339999999999998</v>
      </c>
      <c r="Z16" s="332">
        <v>3.83</v>
      </c>
      <c r="AA16" s="333">
        <v>3.75</v>
      </c>
      <c r="AB16" s="333">
        <v>3.91</v>
      </c>
      <c r="AC16" s="333">
        <v>3.32</v>
      </c>
      <c r="AD16" s="333">
        <v>3.37</v>
      </c>
      <c r="AE16" s="333">
        <v>3.18</v>
      </c>
      <c r="AF16" s="333">
        <v>2.5</v>
      </c>
      <c r="AG16" s="333">
        <v>2.2400000000000002</v>
      </c>
      <c r="AH16" s="333">
        <v>3.19</v>
      </c>
      <c r="AI16" s="333">
        <v>2.2400000000000002</v>
      </c>
      <c r="AJ16" s="333">
        <v>2.76</v>
      </c>
      <c r="AK16" s="333">
        <v>2.83</v>
      </c>
      <c r="AL16" s="332">
        <v>2.4078188245138499</v>
      </c>
      <c r="AM16" s="333">
        <v>2.5931735585229099</v>
      </c>
      <c r="AN16" s="333">
        <v>3.0095881559526401</v>
      </c>
      <c r="AO16" s="333">
        <v>2.36899356535733</v>
      </c>
      <c r="AP16" s="333">
        <v>3.6780650214144899</v>
      </c>
      <c r="AQ16" s="333">
        <v>3.1710178531765298</v>
      </c>
      <c r="AR16" s="333">
        <v>2.1940589920978302</v>
      </c>
      <c r="AS16" s="333">
        <v>3.5678629342318602</v>
      </c>
      <c r="AT16" s="333">
        <v>2.4506338611335998</v>
      </c>
      <c r="AU16" s="333">
        <v>2.4763517358554599</v>
      </c>
      <c r="AV16" s="333">
        <v>3.4845908637741698</v>
      </c>
      <c r="AW16" s="333">
        <v>2.9715567132837002</v>
      </c>
      <c r="AX16" s="348">
        <v>3</v>
      </c>
      <c r="AY16" s="349">
        <v>3.31</v>
      </c>
      <c r="AZ16" s="349">
        <v>2.89</v>
      </c>
      <c r="BA16" s="349">
        <v>2.4500000000000002</v>
      </c>
      <c r="BB16" s="349">
        <v>2.54</v>
      </c>
      <c r="BC16" s="349">
        <v>1.43</v>
      </c>
      <c r="BD16" s="349">
        <v>1.5</v>
      </c>
      <c r="BE16" s="349">
        <v>1.58</v>
      </c>
      <c r="BF16" s="349">
        <v>1.91</v>
      </c>
      <c r="BG16" s="349">
        <v>1.57</v>
      </c>
      <c r="BH16" s="349">
        <v>1.62</v>
      </c>
      <c r="BI16" s="349">
        <v>1.54</v>
      </c>
      <c r="BJ16" s="348">
        <v>0.93</v>
      </c>
      <c r="BK16" s="349">
        <v>1.27</v>
      </c>
      <c r="BL16" s="349">
        <v>1.31</v>
      </c>
      <c r="BM16" s="349">
        <v>1.79</v>
      </c>
      <c r="BN16" s="349">
        <v>1.45</v>
      </c>
      <c r="BO16" s="349">
        <v>1.53</v>
      </c>
      <c r="BP16" s="349">
        <v>1.1599999999999999</v>
      </c>
      <c r="BQ16" s="349">
        <v>1.55</v>
      </c>
      <c r="BR16" s="349">
        <v>1.28</v>
      </c>
      <c r="BS16" s="641">
        <v>1.88</v>
      </c>
      <c r="BT16" s="358">
        <f t="shared" si="18"/>
        <v>0.19745222929936301</v>
      </c>
      <c r="BU16" s="649"/>
    </row>
    <row r="17" spans="1:74">
      <c r="A17" s="278" t="s">
        <v>53</v>
      </c>
      <c r="B17" s="332">
        <v>2.6405000000000001E-2</v>
      </c>
      <c r="C17" s="333">
        <v>5.6181076923076903E-2</v>
      </c>
      <c r="D17" s="333">
        <v>3.6271384615384601E-2</v>
      </c>
      <c r="E17" s="333">
        <v>2.7441307692307699E-2</v>
      </c>
      <c r="F17" s="333">
        <v>4.4835E-2</v>
      </c>
      <c r="G17" s="333">
        <v>6.6224000000000005E-2</v>
      </c>
      <c r="H17" s="333">
        <v>7.2570999999999997E-2</v>
      </c>
      <c r="I17" s="333">
        <v>0.119034</v>
      </c>
      <c r="J17" s="333">
        <v>0.103546</v>
      </c>
      <c r="K17" s="333">
        <v>0.17449000000000001</v>
      </c>
      <c r="L17" s="333">
        <v>9.2215000000000005E-2</v>
      </c>
      <c r="M17" s="333">
        <v>7.4897500000000006E-2</v>
      </c>
      <c r="N17" s="332">
        <v>8.2000000000000003E-2</v>
      </c>
      <c r="O17" s="333">
        <v>6.8000000000000005E-2</v>
      </c>
      <c r="P17" s="333">
        <v>7.9000000000000001E-2</v>
      </c>
      <c r="Q17" s="333">
        <v>3.4000000000000002E-2</v>
      </c>
      <c r="R17" s="333">
        <v>6.9000000000000006E-2</v>
      </c>
      <c r="S17" s="333">
        <v>0.12</v>
      </c>
      <c r="T17" s="333">
        <v>0.15</v>
      </c>
      <c r="U17" s="333">
        <v>0.17599999999999999</v>
      </c>
      <c r="V17" s="333">
        <v>0.192</v>
      </c>
      <c r="W17" s="333">
        <v>0.216</v>
      </c>
      <c r="X17" s="333">
        <v>0.13700000000000001</v>
      </c>
      <c r="Y17" s="333">
        <v>0.109</v>
      </c>
      <c r="Z17" s="332">
        <v>0.08</v>
      </c>
      <c r="AA17" s="333">
        <v>0.02</v>
      </c>
      <c r="AB17" s="333">
        <v>0.08</v>
      </c>
      <c r="AC17" s="333">
        <v>0.06</v>
      </c>
      <c r="AD17" s="333">
        <v>0.14000000000000001</v>
      </c>
      <c r="AE17" s="333">
        <v>0.09</v>
      </c>
      <c r="AF17" s="333">
        <v>0.12</v>
      </c>
      <c r="AG17" s="333">
        <v>0.17</v>
      </c>
      <c r="AH17" s="333">
        <v>7.0000000000000007E-2</v>
      </c>
      <c r="AI17" s="333">
        <v>0.1</v>
      </c>
      <c r="AJ17" s="333">
        <v>0.08</v>
      </c>
      <c r="AK17" s="333">
        <v>0.03</v>
      </c>
      <c r="AL17" s="332">
        <v>0.12715000000000001</v>
      </c>
      <c r="AM17" s="333">
        <v>0.10872800000000001</v>
      </c>
      <c r="AN17" s="333">
        <v>7.1922E-2</v>
      </c>
      <c r="AO17" s="333">
        <v>9.5353999999999994E-2</v>
      </c>
      <c r="AP17" s="333">
        <v>0.113937</v>
      </c>
      <c r="AQ17" s="333">
        <v>0.132795</v>
      </c>
      <c r="AR17" s="333">
        <v>0.16667299999999999</v>
      </c>
      <c r="AS17" s="333">
        <v>0.17228599999999999</v>
      </c>
      <c r="AT17" s="333">
        <v>0.28467100000000001</v>
      </c>
      <c r="AU17" s="333">
        <v>0.20480400000000001</v>
      </c>
      <c r="AV17" s="333">
        <v>0.16161600000000001</v>
      </c>
      <c r="AW17" s="333">
        <v>0.120711</v>
      </c>
      <c r="AX17" s="348">
        <v>0.11</v>
      </c>
      <c r="AY17" s="349">
        <v>0.11</v>
      </c>
      <c r="AZ17" s="349">
        <v>0.15</v>
      </c>
      <c r="BA17" s="349">
        <v>0.1</v>
      </c>
      <c r="BB17" s="349">
        <v>0.11</v>
      </c>
      <c r="BC17" s="349">
        <v>0.1</v>
      </c>
      <c r="BD17" s="349">
        <v>0.28000000000000003</v>
      </c>
      <c r="BE17" s="349">
        <v>0.15</v>
      </c>
      <c r="BF17" s="349">
        <v>0.15</v>
      </c>
      <c r="BG17" s="349">
        <v>0.12</v>
      </c>
      <c r="BH17" s="349">
        <v>0.37</v>
      </c>
      <c r="BI17" s="349">
        <v>0.09</v>
      </c>
      <c r="BJ17" s="348">
        <v>0.05</v>
      </c>
      <c r="BK17" s="349">
        <v>7.0000000000000007E-2</v>
      </c>
      <c r="BL17" s="349">
        <v>7.0000000000000007E-2</v>
      </c>
      <c r="BM17" s="349">
        <v>7.0000000000000007E-2</v>
      </c>
      <c r="BN17" s="349">
        <v>0.1</v>
      </c>
      <c r="BO17" s="349">
        <v>0.12</v>
      </c>
      <c r="BP17" s="349">
        <v>0.22</v>
      </c>
      <c r="BQ17" s="349">
        <v>7.0000000000000007E-2</v>
      </c>
      <c r="BR17" s="349">
        <v>7.0000000000000007E-2</v>
      </c>
      <c r="BS17" s="641">
        <v>0.09</v>
      </c>
      <c r="BT17" s="358">
        <f>+IFERROR(BS17/BG17-1,"-")</f>
        <v>-0.25</v>
      </c>
      <c r="BU17" s="649"/>
    </row>
    <row r="18" spans="1:74">
      <c r="A18" s="97" t="s">
        <v>56</v>
      </c>
      <c r="B18" s="330">
        <f t="shared" ref="B18:L18" si="25">SUM(B19:B20)</f>
        <v>78.046198000000004</v>
      </c>
      <c r="C18" s="331">
        <f t="shared" si="25"/>
        <v>7.9633580000000004</v>
      </c>
      <c r="D18" s="331">
        <f t="shared" si="25"/>
        <v>1.7950000000000001E-2</v>
      </c>
      <c r="E18" s="331">
        <f t="shared" si="25"/>
        <v>29.829726000000001</v>
      </c>
      <c r="F18" s="331">
        <f t="shared" si="25"/>
        <v>290.36574200000001</v>
      </c>
      <c r="G18" s="331">
        <f t="shared" si="25"/>
        <v>182.317342</v>
      </c>
      <c r="H18" s="331">
        <f t="shared" si="25"/>
        <v>54.590515000000003</v>
      </c>
      <c r="I18" s="331">
        <f t="shared" si="25"/>
        <v>0.838001</v>
      </c>
      <c r="J18" s="331">
        <f t="shared" si="25"/>
        <v>1.7010000000000001E-2</v>
      </c>
      <c r="K18" s="331">
        <f t="shared" si="25"/>
        <v>0.52429000000000003</v>
      </c>
      <c r="L18" s="331">
        <f t="shared" si="25"/>
        <v>191.24079524999999</v>
      </c>
      <c r="M18" s="331">
        <v>79.77</v>
      </c>
      <c r="N18" s="330">
        <f t="shared" ref="N18:AO18" si="26">SUM(N19:N20)</f>
        <v>1.3733200000000001</v>
      </c>
      <c r="O18" s="331">
        <f t="shared" si="26"/>
        <v>5.8799999999999998E-3</v>
      </c>
      <c r="P18" s="331">
        <f t="shared" si="26"/>
        <v>5.4000000000000001E-4</v>
      </c>
      <c r="Q18" s="331">
        <f t="shared" si="26"/>
        <v>6.4100000000000004E-2</v>
      </c>
      <c r="R18" s="331">
        <f t="shared" si="26"/>
        <v>151.55832000000001</v>
      </c>
      <c r="S18" s="331">
        <f t="shared" si="26"/>
        <v>361.37448000000001</v>
      </c>
      <c r="T18" s="331">
        <f t="shared" si="26"/>
        <v>134.56650999999999</v>
      </c>
      <c r="U18" s="331">
        <f t="shared" si="26"/>
        <v>7.016E-2</v>
      </c>
      <c r="V18" s="331">
        <f t="shared" si="26"/>
        <v>0.12683</v>
      </c>
      <c r="W18" s="331">
        <f t="shared" si="26"/>
        <v>0.25905</v>
      </c>
      <c r="X18" s="331">
        <f t="shared" si="26"/>
        <v>194.27058</v>
      </c>
      <c r="Y18" s="331">
        <f t="shared" si="26"/>
        <v>374.25247999999999</v>
      </c>
      <c r="Z18" s="330">
        <f t="shared" si="26"/>
        <v>155.47</v>
      </c>
      <c r="AA18" s="331">
        <f t="shared" ref="AA18:AK18" si="27">SUM(AA19:AA20)</f>
        <v>8.73</v>
      </c>
      <c r="AB18" s="331">
        <f t="shared" si="27"/>
        <v>17.739999999999998</v>
      </c>
      <c r="AC18" s="331">
        <f t="shared" si="27"/>
        <v>79.58</v>
      </c>
      <c r="AD18" s="331">
        <f t="shared" si="27"/>
        <v>366.08</v>
      </c>
      <c r="AE18" s="331">
        <f t="shared" si="27"/>
        <v>199.45</v>
      </c>
      <c r="AF18" s="331">
        <f t="shared" si="27"/>
        <v>54.3</v>
      </c>
      <c r="AG18" s="331">
        <f t="shared" si="27"/>
        <v>0.65</v>
      </c>
      <c r="AH18" s="331">
        <f t="shared" si="27"/>
        <v>3.3000000000000002E-2</v>
      </c>
      <c r="AI18" s="331">
        <f t="shared" si="27"/>
        <v>0.3</v>
      </c>
      <c r="AJ18" s="331">
        <f t="shared" si="27"/>
        <v>234.23</v>
      </c>
      <c r="AK18" s="331">
        <f t="shared" si="27"/>
        <v>291.16000000000003</v>
      </c>
      <c r="AL18" s="330">
        <f t="shared" si="26"/>
        <v>30.503740234802599</v>
      </c>
      <c r="AM18" s="331">
        <f t="shared" si="26"/>
        <v>10.479385705418901</v>
      </c>
      <c r="AN18" s="331">
        <f t="shared" si="26"/>
        <v>9.5595674870758405</v>
      </c>
      <c r="AO18" s="331">
        <f t="shared" si="26"/>
        <v>6.9181844640725396</v>
      </c>
      <c r="AP18" s="331">
        <f>+SUM(AP19:AP20)</f>
        <v>276.446072870553</v>
      </c>
      <c r="AQ18" s="331">
        <f t="shared" ref="AQ18:AW18" si="28">SUM(AQ19:AQ20)</f>
        <v>257.52021881576201</v>
      </c>
      <c r="AR18" s="331">
        <f t="shared" si="28"/>
        <v>118.77674484204</v>
      </c>
      <c r="AS18" s="331">
        <f t="shared" si="28"/>
        <v>8.9539251074691801</v>
      </c>
      <c r="AT18" s="331">
        <f t="shared" si="28"/>
        <v>0.22590937592624599</v>
      </c>
      <c r="AU18" s="331">
        <f t="shared" si="28"/>
        <v>0.26009701620255099</v>
      </c>
      <c r="AV18" s="331">
        <f t="shared" si="28"/>
        <v>75.630320804723198</v>
      </c>
      <c r="AW18" s="331">
        <f t="shared" si="28"/>
        <v>262.88269509774699</v>
      </c>
      <c r="AX18" s="346">
        <f t="shared" ref="AX18:BO18" si="29">SUM(AX19:AX20)</f>
        <v>135.84</v>
      </c>
      <c r="AY18" s="347">
        <f t="shared" si="29"/>
        <v>11.03</v>
      </c>
      <c r="AZ18" s="347">
        <f t="shared" si="29"/>
        <v>0.01</v>
      </c>
      <c r="BA18" s="347">
        <f t="shared" si="29"/>
        <v>1.53</v>
      </c>
      <c r="BB18" s="347">
        <f t="shared" si="29"/>
        <v>1.92</v>
      </c>
      <c r="BC18" s="347">
        <f t="shared" si="29"/>
        <v>10.27</v>
      </c>
      <c r="BD18" s="347">
        <f t="shared" si="29"/>
        <v>0.01</v>
      </c>
      <c r="BE18" s="347">
        <f t="shared" si="29"/>
        <v>45.2</v>
      </c>
      <c r="BF18" s="347">
        <f t="shared" si="29"/>
        <v>0.09</v>
      </c>
      <c r="BG18" s="347">
        <f t="shared" si="29"/>
        <v>55.82</v>
      </c>
      <c r="BH18" s="347">
        <f t="shared" si="29"/>
        <v>187.77</v>
      </c>
      <c r="BI18" s="347">
        <f t="shared" si="29"/>
        <v>37.270000000000003</v>
      </c>
      <c r="BJ18" s="346">
        <f t="shared" si="29"/>
        <v>31.65</v>
      </c>
      <c r="BK18" s="347">
        <f t="shared" si="29"/>
        <v>0.08</v>
      </c>
      <c r="BL18" s="347">
        <f t="shared" si="29"/>
        <v>0.19</v>
      </c>
      <c r="BM18" s="347">
        <f t="shared" si="29"/>
        <v>206.99</v>
      </c>
      <c r="BN18" s="347">
        <f t="shared" si="29"/>
        <v>422.74</v>
      </c>
      <c r="BO18" s="347">
        <f t="shared" si="29"/>
        <v>73.73</v>
      </c>
      <c r="BP18" s="347">
        <f t="shared" ref="BP18:BQ18" si="30">SUM(BP19:BP20)</f>
        <v>9.51</v>
      </c>
      <c r="BQ18" s="347">
        <f t="shared" si="30"/>
        <v>0.08</v>
      </c>
      <c r="BR18" s="347">
        <f t="shared" ref="BR18:BS18" si="31">SUM(BR19:BR20)</f>
        <v>0.17</v>
      </c>
      <c r="BS18" s="347">
        <f t="shared" si="31"/>
        <v>0.72</v>
      </c>
      <c r="BT18" s="357">
        <f>+IFERROR(BS18/BG18-1,"-")</f>
        <v>-0.98710139734862057</v>
      </c>
    </row>
    <row r="19" spans="1:74">
      <c r="A19" s="169" t="s">
        <v>176</v>
      </c>
      <c r="B19" s="332">
        <v>69.890928000000002</v>
      </c>
      <c r="C19" s="333">
        <v>7.7566899999999999</v>
      </c>
      <c r="D19" s="333">
        <v>0</v>
      </c>
      <c r="E19" s="333">
        <v>25.140039999999999</v>
      </c>
      <c r="F19" s="333">
        <v>252.41031899999999</v>
      </c>
      <c r="G19" s="333">
        <v>161.56144</v>
      </c>
      <c r="H19" s="333">
        <v>47.293354999999998</v>
      </c>
      <c r="I19" s="333">
        <v>0.79501999999999995</v>
      </c>
      <c r="J19" s="333">
        <v>1.6369999999999999E-2</v>
      </c>
      <c r="K19" s="333">
        <v>0.51024000000000003</v>
      </c>
      <c r="L19" s="333">
        <v>170.83755625000001</v>
      </c>
      <c r="M19" s="333">
        <v>74.317813000000001</v>
      </c>
      <c r="N19" s="332">
        <v>1.3144100000000001</v>
      </c>
      <c r="O19" s="333">
        <v>5.5999999999999999E-3</v>
      </c>
      <c r="P19" s="333">
        <v>5.4000000000000001E-4</v>
      </c>
      <c r="Q19" s="333">
        <v>5.9920000000000001E-2</v>
      </c>
      <c r="R19" s="333">
        <v>132.02509000000001</v>
      </c>
      <c r="S19" s="333">
        <v>320.05939000000001</v>
      </c>
      <c r="T19" s="333">
        <v>121.98565000000001</v>
      </c>
      <c r="U19" s="333">
        <v>6.8229999999999999E-2</v>
      </c>
      <c r="V19" s="333">
        <v>0.12293</v>
      </c>
      <c r="W19" s="333">
        <v>0.25192999999999999</v>
      </c>
      <c r="X19" s="333">
        <v>173.58070000000001</v>
      </c>
      <c r="Y19" s="333">
        <v>299.03939000000003</v>
      </c>
      <c r="Z19" s="332">
        <v>128.35</v>
      </c>
      <c r="AA19" s="333">
        <v>8.16</v>
      </c>
      <c r="AB19" s="333">
        <v>16.47</v>
      </c>
      <c r="AC19" s="333">
        <v>69.430000000000007</v>
      </c>
      <c r="AD19" s="333">
        <v>318.81</v>
      </c>
      <c r="AE19" s="333">
        <v>175.04</v>
      </c>
      <c r="AF19" s="333">
        <v>48.56</v>
      </c>
      <c r="AG19" s="333">
        <v>0.61</v>
      </c>
      <c r="AH19" s="333">
        <v>0.03</v>
      </c>
      <c r="AI19" s="333">
        <v>0.27</v>
      </c>
      <c r="AJ19" s="333">
        <v>221.01</v>
      </c>
      <c r="AK19" s="333">
        <v>265.68</v>
      </c>
      <c r="AL19" s="332">
        <v>27.800920204292801</v>
      </c>
      <c r="AM19" s="333">
        <v>9.9110175985967004</v>
      </c>
      <c r="AN19" s="333">
        <v>8.7223125778046207</v>
      </c>
      <c r="AO19" s="333">
        <v>6.2355519763166098</v>
      </c>
      <c r="AP19" s="333">
        <v>251.31246155547299</v>
      </c>
      <c r="AQ19" s="333">
        <v>228.53960345883399</v>
      </c>
      <c r="AR19" s="333">
        <v>106.75793376218201</v>
      </c>
      <c r="AS19" s="333">
        <v>8.7477741746563407</v>
      </c>
      <c r="AT19" s="333">
        <v>0.21589333987856499</v>
      </c>
      <c r="AU19" s="333">
        <v>0.242482848001083</v>
      </c>
      <c r="AV19" s="333">
        <v>73.3723467445202</v>
      </c>
      <c r="AW19" s="333">
        <v>254.54634920891399</v>
      </c>
      <c r="AX19" s="348">
        <v>131.83000000000001</v>
      </c>
      <c r="AY19" s="349">
        <v>10.58</v>
      </c>
      <c r="AZ19" s="349">
        <v>0.01</v>
      </c>
      <c r="BA19" s="349">
        <v>1.44</v>
      </c>
      <c r="BB19" s="349">
        <v>1.83</v>
      </c>
      <c r="BC19" s="349">
        <v>9.4499999999999993</v>
      </c>
      <c r="BD19" s="349">
        <v>0.01</v>
      </c>
      <c r="BE19" s="349">
        <v>42.81</v>
      </c>
      <c r="BF19" s="349">
        <v>0.09</v>
      </c>
      <c r="BG19" s="349">
        <v>54.77</v>
      </c>
      <c r="BH19" s="349">
        <v>185.3</v>
      </c>
      <c r="BI19" s="349">
        <v>36.020000000000003</v>
      </c>
      <c r="BJ19" s="348">
        <v>30.25</v>
      </c>
      <c r="BK19" s="349">
        <v>7.0000000000000007E-2</v>
      </c>
      <c r="BL19" s="349">
        <v>0.18</v>
      </c>
      <c r="BM19" s="349">
        <v>183.62</v>
      </c>
      <c r="BN19" s="349">
        <v>361.22</v>
      </c>
      <c r="BO19" s="349">
        <v>60.98</v>
      </c>
      <c r="BP19" s="349">
        <v>9.23</v>
      </c>
      <c r="BQ19" s="349">
        <v>7.0000000000000007E-2</v>
      </c>
      <c r="BR19" s="349">
        <v>0.15</v>
      </c>
      <c r="BS19" s="642">
        <v>0.64</v>
      </c>
      <c r="BT19" s="358">
        <f>+IFERROR(BS19/BG19-1,"-")</f>
        <v>-0.98831477085995978</v>
      </c>
    </row>
    <row r="20" spans="1:74">
      <c r="A20" s="173" t="s">
        <v>177</v>
      </c>
      <c r="B20" s="336">
        <v>8.1552699999999998</v>
      </c>
      <c r="C20" s="337">
        <v>0.20666799999999999</v>
      </c>
      <c r="D20" s="337">
        <v>1.7950000000000001E-2</v>
      </c>
      <c r="E20" s="337">
        <v>4.689686</v>
      </c>
      <c r="F20" s="337">
        <v>37.955423000000003</v>
      </c>
      <c r="G20" s="337">
        <v>20.755901999999999</v>
      </c>
      <c r="H20" s="337">
        <v>7.2971599999999999</v>
      </c>
      <c r="I20" s="337">
        <v>4.2980999999999998E-2</v>
      </c>
      <c r="J20" s="337">
        <v>6.4000000000000005E-4</v>
      </c>
      <c r="K20" s="337">
        <v>1.405E-2</v>
      </c>
      <c r="L20" s="337">
        <v>20.403238999999999</v>
      </c>
      <c r="M20" s="337">
        <v>5.4690649999999996</v>
      </c>
      <c r="N20" s="336">
        <v>5.8909999999999997E-2</v>
      </c>
      <c r="O20" s="337">
        <v>2.7999999999999998E-4</v>
      </c>
      <c r="P20" s="337">
        <v>0</v>
      </c>
      <c r="Q20" s="337">
        <v>4.1799999999999997E-3</v>
      </c>
      <c r="R20" s="337">
        <v>19.53323</v>
      </c>
      <c r="S20" s="337">
        <v>41.315089999999998</v>
      </c>
      <c r="T20" s="337">
        <v>12.580859999999999</v>
      </c>
      <c r="U20" s="337">
        <v>1.9300000000000001E-3</v>
      </c>
      <c r="V20" s="337">
        <v>3.8999999999999998E-3</v>
      </c>
      <c r="W20" s="337">
        <v>7.1199999999999996E-3</v>
      </c>
      <c r="X20" s="337">
        <v>20.689879999999999</v>
      </c>
      <c r="Y20" s="337">
        <v>75.213089999999994</v>
      </c>
      <c r="Z20" s="336">
        <v>27.12</v>
      </c>
      <c r="AA20" s="337">
        <v>0.56999999999999995</v>
      </c>
      <c r="AB20" s="337">
        <v>1.27</v>
      </c>
      <c r="AC20" s="337">
        <v>10.15</v>
      </c>
      <c r="AD20" s="337">
        <v>47.27</v>
      </c>
      <c r="AE20" s="337">
        <v>24.41</v>
      </c>
      <c r="AF20" s="337">
        <v>5.74</v>
      </c>
      <c r="AG20" s="337">
        <v>0.04</v>
      </c>
      <c r="AH20" s="337">
        <v>3.0000000000000001E-3</v>
      </c>
      <c r="AI20" s="337">
        <v>0.03</v>
      </c>
      <c r="AJ20" s="337">
        <v>13.22</v>
      </c>
      <c r="AK20" s="337">
        <v>25.48</v>
      </c>
      <c r="AL20" s="336">
        <v>2.7028200305098098</v>
      </c>
      <c r="AM20" s="337">
        <v>0.56836810682223904</v>
      </c>
      <c r="AN20" s="337">
        <v>0.83725490927121504</v>
      </c>
      <c r="AO20" s="337">
        <v>0.68263248775593</v>
      </c>
      <c r="AP20" s="337">
        <v>25.1336113150806</v>
      </c>
      <c r="AQ20" s="337">
        <v>28.980615356928201</v>
      </c>
      <c r="AR20" s="337">
        <v>12.018811079857601</v>
      </c>
      <c r="AS20" s="337">
        <v>0.206150932812835</v>
      </c>
      <c r="AT20" s="337">
        <v>1.00160360476812E-2</v>
      </c>
      <c r="AU20" s="337">
        <v>1.7614168201468099E-2</v>
      </c>
      <c r="AV20" s="337">
        <v>2.2579740602030198</v>
      </c>
      <c r="AW20" s="337">
        <v>8.3363458888335504</v>
      </c>
      <c r="AX20" s="352">
        <v>4.01</v>
      </c>
      <c r="AY20" s="353">
        <v>0.45</v>
      </c>
      <c r="AZ20" s="353">
        <v>0</v>
      </c>
      <c r="BA20" s="353">
        <v>0.09</v>
      </c>
      <c r="BB20" s="353">
        <v>0.09</v>
      </c>
      <c r="BC20" s="353">
        <v>0.82</v>
      </c>
      <c r="BD20" s="353">
        <v>0</v>
      </c>
      <c r="BE20" s="353">
        <v>2.39</v>
      </c>
      <c r="BF20" s="353">
        <v>0</v>
      </c>
      <c r="BG20" s="353">
        <v>1.05</v>
      </c>
      <c r="BH20" s="353">
        <v>2.4700000000000002</v>
      </c>
      <c r="BI20" s="353">
        <v>1.25</v>
      </c>
      <c r="BJ20" s="352">
        <v>1.4</v>
      </c>
      <c r="BK20" s="353">
        <v>0.01</v>
      </c>
      <c r="BL20" s="353">
        <v>0.01</v>
      </c>
      <c r="BM20" s="353">
        <v>23.37</v>
      </c>
      <c r="BN20" s="353">
        <v>61.52</v>
      </c>
      <c r="BO20" s="353">
        <v>12.75</v>
      </c>
      <c r="BP20" s="353">
        <v>0.28000000000000003</v>
      </c>
      <c r="BQ20" s="353">
        <v>0.01</v>
      </c>
      <c r="BR20" s="353">
        <v>0.02</v>
      </c>
      <c r="BS20" s="643">
        <v>0.08</v>
      </c>
      <c r="BT20" s="359">
        <f>+IFERROR(BS20/BG20-1,"-")</f>
        <v>-0.92380952380952386</v>
      </c>
    </row>
    <row r="21" spans="1:74">
      <c r="A21" s="82" t="s">
        <v>59</v>
      </c>
      <c r="BV21" s="339"/>
    </row>
    <row r="22" spans="1:74">
      <c r="A22" s="82" t="s">
        <v>60</v>
      </c>
    </row>
    <row r="23" spans="1:74">
      <c r="A23" s="82" t="s">
        <v>61</v>
      </c>
    </row>
    <row r="24" spans="1:74">
      <c r="B24" s="338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N24" s="339"/>
      <c r="AO24" s="339"/>
      <c r="AP24" s="339"/>
      <c r="AQ24" s="339"/>
      <c r="AR24" s="339"/>
      <c r="AS24" s="339"/>
      <c r="AT24" s="339"/>
      <c r="AU24" s="339"/>
      <c r="AV24" s="339"/>
      <c r="AW24" s="339"/>
      <c r="AX24" s="339"/>
      <c r="AY24" s="339"/>
      <c r="AZ24" s="339"/>
      <c r="BA24" s="339"/>
      <c r="BB24" s="339"/>
      <c r="BC24" s="339"/>
      <c r="BD24" s="339"/>
      <c r="BE24" s="339"/>
      <c r="BF24" s="339"/>
      <c r="BG24" s="339"/>
      <c r="BH24" s="339"/>
      <c r="BI24" s="339"/>
      <c r="BJ24" s="339"/>
      <c r="BK24" s="339"/>
      <c r="BL24" s="339"/>
      <c r="BM24" s="339"/>
      <c r="BN24" s="339"/>
      <c r="BO24" s="339"/>
      <c r="BP24" s="339"/>
      <c r="BQ24" s="339"/>
      <c r="BR24" s="339"/>
      <c r="BS24" s="339"/>
      <c r="BT24" s="339"/>
    </row>
    <row r="25" spans="1:74"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N25" s="339"/>
      <c r="AO25" s="339"/>
      <c r="AP25" s="339"/>
      <c r="AQ25" s="339"/>
      <c r="AR25" s="339"/>
      <c r="AS25" s="339"/>
      <c r="AT25" s="339"/>
      <c r="AU25" s="339"/>
      <c r="AV25" s="339"/>
      <c r="AW25" s="339"/>
      <c r="AX25" s="339"/>
      <c r="AY25" s="339"/>
      <c r="AZ25" s="339"/>
      <c r="BA25" s="339"/>
      <c r="BB25" s="339"/>
      <c r="BC25" s="339"/>
      <c r="BD25" s="339"/>
      <c r="BE25" s="339"/>
      <c r="BF25" s="339"/>
      <c r="BG25" s="339"/>
      <c r="BH25" s="339"/>
      <c r="BI25" s="339"/>
      <c r="BJ25" s="339"/>
      <c r="BK25" s="339"/>
      <c r="BL25" s="339"/>
      <c r="BM25" s="339"/>
      <c r="BN25" s="339"/>
      <c r="BO25" s="339"/>
      <c r="BP25" s="339"/>
      <c r="BQ25" s="339"/>
      <c r="BR25" s="339"/>
      <c r="BS25" s="339"/>
      <c r="BT25" s="339"/>
    </row>
    <row r="26" spans="1:74"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 s="339"/>
      <c r="AU26" s="339"/>
      <c r="AV26" s="339"/>
      <c r="AW26" s="339"/>
      <c r="AX26" s="339"/>
      <c r="AY26" s="339"/>
      <c r="AZ26" s="339"/>
      <c r="BA26" s="339"/>
      <c r="BB26" s="339"/>
      <c r="BC26" s="339"/>
      <c r="BD26" s="339"/>
      <c r="BE26" s="339"/>
      <c r="BF26" s="339"/>
      <c r="BG26" s="339"/>
      <c r="BH26" s="339"/>
      <c r="BI26" s="339"/>
      <c r="BJ26" s="339"/>
      <c r="BK26" s="339"/>
      <c r="BL26" s="339"/>
      <c r="BM26" s="339"/>
      <c r="BN26" s="339"/>
      <c r="BO26" s="339"/>
      <c r="BP26" s="339"/>
      <c r="BQ26" s="339"/>
      <c r="BR26" s="339"/>
      <c r="BS26" s="339"/>
      <c r="BT26" s="339"/>
    </row>
    <row r="27" spans="1:74"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 s="339"/>
      <c r="AU27" s="339"/>
      <c r="AV27" s="339"/>
      <c r="AW27" s="339"/>
      <c r="AX27" s="339"/>
      <c r="AY27" s="339"/>
      <c r="AZ27" s="339"/>
      <c r="BA27" s="339"/>
      <c r="BB27" s="339"/>
      <c r="BC27" s="339"/>
      <c r="BD27" s="339"/>
      <c r="BE27" s="339"/>
      <c r="BF27" s="339"/>
      <c r="BG27" s="339"/>
      <c r="BH27" s="339"/>
      <c r="BI27" s="339"/>
      <c r="BJ27" s="339"/>
      <c r="BK27" s="339"/>
      <c r="BL27" s="339"/>
      <c r="BM27" s="339"/>
      <c r="BN27" s="339"/>
      <c r="BO27" s="339"/>
      <c r="BP27" s="339"/>
      <c r="BQ27" s="339"/>
      <c r="BR27" s="339"/>
      <c r="BS27" s="339"/>
      <c r="BT27" s="339"/>
    </row>
    <row r="28" spans="1:74"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  <c r="AU28" s="339"/>
      <c r="AV28" s="339"/>
      <c r="AW28" s="339"/>
      <c r="AX28" s="339"/>
      <c r="AY28" s="339"/>
      <c r="AZ28" s="339"/>
      <c r="BA28" s="339"/>
      <c r="BB28" s="339"/>
      <c r="BC28" s="339"/>
      <c r="BD28" s="339"/>
      <c r="BE28" s="339"/>
      <c r="BF28" s="339"/>
      <c r="BG28" s="339"/>
      <c r="BH28" s="339"/>
      <c r="BI28" s="339"/>
      <c r="BJ28" s="339"/>
      <c r="BK28" s="339"/>
      <c r="BL28" s="339"/>
      <c r="BM28" s="339"/>
      <c r="BN28" s="339"/>
      <c r="BO28" s="339"/>
      <c r="BP28" s="339"/>
      <c r="BQ28" s="339"/>
      <c r="BR28" s="339"/>
      <c r="BS28" s="339"/>
      <c r="BT28" s="339"/>
    </row>
    <row r="29" spans="1:74"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339"/>
      <c r="AX29" s="339"/>
      <c r="AY29" s="339"/>
      <c r="AZ29" s="339"/>
      <c r="BA29" s="339"/>
      <c r="BB29" s="339"/>
      <c r="BC29" s="339"/>
      <c r="BD29" s="339"/>
      <c r="BE29" s="339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</row>
    <row r="30" spans="1:74"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 s="339"/>
      <c r="AU30" s="339"/>
      <c r="AV30" s="339"/>
      <c r="AW30" s="339"/>
      <c r="AX30" s="339"/>
      <c r="AY30" s="339"/>
      <c r="AZ30" s="339"/>
      <c r="BA30" s="339"/>
      <c r="BB30" s="339"/>
      <c r="BC30" s="339"/>
      <c r="BD30" s="339"/>
      <c r="BE30" s="339"/>
      <c r="BF30" s="339"/>
      <c r="BG30" s="339"/>
      <c r="BH30" s="339"/>
      <c r="BI30" s="339"/>
      <c r="BJ30" s="339"/>
      <c r="BK30" s="339"/>
      <c r="BL30" s="339"/>
      <c r="BM30" s="339"/>
      <c r="BN30" s="339"/>
      <c r="BO30" s="339"/>
      <c r="BP30" s="339"/>
      <c r="BQ30" s="339"/>
      <c r="BR30" s="339"/>
      <c r="BS30" s="339"/>
      <c r="BT30" s="339"/>
    </row>
    <row r="31" spans="1:74"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39"/>
      <c r="AM31" s="339"/>
      <c r="AN31" s="339"/>
      <c r="AO31" s="339"/>
      <c r="AP31" s="339"/>
      <c r="AQ31" s="339"/>
      <c r="AR31" s="339"/>
      <c r="AS31" s="339"/>
      <c r="AT31" s="339"/>
      <c r="AU31" s="339"/>
      <c r="AV31" s="339"/>
      <c r="AW31" s="339"/>
      <c r="AX31" s="339"/>
      <c r="AY31" s="339"/>
      <c r="AZ31" s="339"/>
      <c r="BA31" s="339"/>
      <c r="BB31" s="339"/>
      <c r="BC31" s="339"/>
      <c r="BD31" s="339"/>
      <c r="BE31" s="339"/>
      <c r="BF31" s="339"/>
      <c r="BG31" s="339"/>
      <c r="BH31" s="339"/>
      <c r="BI31" s="339"/>
      <c r="BJ31" s="339"/>
      <c r="BK31" s="339"/>
      <c r="BL31" s="339"/>
      <c r="BM31" s="339"/>
      <c r="BN31" s="339"/>
      <c r="BO31" s="339"/>
      <c r="BP31" s="339"/>
      <c r="BQ31" s="339"/>
      <c r="BR31" s="339"/>
      <c r="BS31" s="339"/>
      <c r="BT31" s="339"/>
    </row>
    <row r="32" spans="1:74"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39"/>
      <c r="AN32" s="339"/>
      <c r="AO32" s="339"/>
      <c r="AP32" s="339"/>
      <c r="AQ32" s="339"/>
      <c r="AR32" s="339"/>
      <c r="AS32" s="339"/>
      <c r="AT32" s="339"/>
      <c r="AU32" s="339"/>
      <c r="AV32" s="339"/>
      <c r="AW32" s="339"/>
      <c r="AX32" s="339"/>
      <c r="AY32" s="339"/>
      <c r="AZ32" s="339"/>
      <c r="BA32" s="339"/>
      <c r="BB32" s="339"/>
      <c r="BC32" s="339"/>
      <c r="BD32" s="339"/>
      <c r="BE32" s="339"/>
      <c r="BF32" s="339"/>
      <c r="BG32" s="339"/>
      <c r="BH32" s="339"/>
      <c r="BI32" s="339"/>
      <c r="BJ32" s="339"/>
      <c r="BK32" s="339"/>
      <c r="BL32" s="339"/>
      <c r="BM32" s="339"/>
      <c r="BN32" s="339"/>
      <c r="BO32" s="339"/>
      <c r="BP32" s="339"/>
      <c r="BQ32" s="339"/>
      <c r="BR32" s="339"/>
      <c r="BS32" s="339"/>
    </row>
    <row r="33" spans="2:71"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  <c r="AP33" s="339"/>
      <c r="AQ33" s="339"/>
      <c r="AR33" s="339"/>
      <c r="AS33" s="339"/>
      <c r="AT33" s="339"/>
      <c r="AU33" s="339"/>
      <c r="AV33" s="339"/>
      <c r="AW33" s="339"/>
      <c r="AX33" s="339"/>
      <c r="AY33" s="339"/>
      <c r="AZ33" s="339"/>
      <c r="BA33" s="339"/>
      <c r="BB33" s="339"/>
      <c r="BC33" s="339"/>
      <c r="BD33" s="339"/>
      <c r="BE33" s="339"/>
      <c r="BF33" s="339"/>
      <c r="BG33" s="339"/>
      <c r="BH33" s="339"/>
      <c r="BI33" s="339"/>
      <c r="BJ33" s="339"/>
      <c r="BK33" s="339"/>
      <c r="BL33" s="339"/>
      <c r="BM33" s="339"/>
      <c r="BN33" s="339"/>
      <c r="BO33" s="339"/>
      <c r="BP33" s="339"/>
      <c r="BQ33" s="339"/>
      <c r="BR33" s="339"/>
      <c r="BS33" s="339"/>
    </row>
    <row r="34" spans="2:71"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G34" s="339"/>
      <c r="AH34" s="339"/>
      <c r="AI34" s="339"/>
      <c r="AJ34" s="339"/>
      <c r="AK34" s="339"/>
      <c r="AL34" s="339"/>
      <c r="AM34" s="339"/>
      <c r="AN34" s="339"/>
      <c r="AO34" s="339"/>
      <c r="AP34" s="339"/>
      <c r="AQ34" s="339"/>
      <c r="AR34" s="339"/>
      <c r="AS34" s="339"/>
      <c r="AT34" s="339"/>
      <c r="AU34" s="339"/>
      <c r="AV34" s="339"/>
      <c r="AW34" s="339"/>
      <c r="AX34" s="339"/>
      <c r="AY34" s="339"/>
      <c r="AZ34" s="339"/>
      <c r="BA34" s="339"/>
      <c r="BB34" s="339"/>
      <c r="BC34" s="339"/>
      <c r="BD34" s="339"/>
      <c r="BE34" s="339"/>
      <c r="BF34" s="339"/>
      <c r="BG34" s="339"/>
      <c r="BH34" s="339"/>
      <c r="BI34" s="339"/>
      <c r="BJ34" s="339"/>
      <c r="BK34" s="339"/>
      <c r="BL34" s="339"/>
      <c r="BM34" s="339"/>
      <c r="BN34" s="339"/>
      <c r="BO34" s="339"/>
      <c r="BP34" s="339"/>
      <c r="BQ34" s="339"/>
      <c r="BR34" s="339"/>
      <c r="BS34" s="339"/>
    </row>
    <row r="35" spans="2:71"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39"/>
      <c r="AN35" s="339"/>
      <c r="AO35" s="339"/>
      <c r="AP35" s="339"/>
      <c r="AQ35" s="339"/>
      <c r="AR35" s="339"/>
      <c r="AS35" s="339"/>
      <c r="AT35" s="339"/>
      <c r="AU35" s="339"/>
      <c r="AV35" s="339"/>
      <c r="AW35" s="339"/>
      <c r="AX35" s="339"/>
      <c r="AY35" s="339"/>
      <c r="AZ35" s="339"/>
      <c r="BA35" s="339"/>
      <c r="BB35" s="339"/>
      <c r="BC35" s="339"/>
      <c r="BD35" s="339"/>
      <c r="BE35" s="339"/>
      <c r="BF35" s="339"/>
      <c r="BG35" s="339"/>
      <c r="BH35" s="339"/>
      <c r="BI35" s="339"/>
      <c r="BJ35" s="339"/>
      <c r="BK35" s="339"/>
      <c r="BL35" s="339"/>
      <c r="BM35" s="339"/>
      <c r="BN35" s="339"/>
      <c r="BO35" s="339"/>
      <c r="BP35" s="339"/>
      <c r="BQ35" s="339"/>
      <c r="BR35" s="339"/>
      <c r="BS35" s="339"/>
    </row>
    <row r="36" spans="2:71"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39"/>
      <c r="AP36" s="339"/>
      <c r="AQ36" s="339"/>
      <c r="AR36" s="339"/>
      <c r="AS36" s="339"/>
      <c r="AT36" s="339"/>
      <c r="AU36" s="339"/>
      <c r="AV36" s="339"/>
      <c r="AW36" s="339"/>
      <c r="AX36" s="339"/>
      <c r="AY36" s="339"/>
      <c r="AZ36" s="339"/>
      <c r="BA36" s="339"/>
      <c r="BB36" s="339"/>
      <c r="BC36" s="339"/>
      <c r="BD36" s="339"/>
      <c r="BE36" s="339"/>
      <c r="BF36" s="339"/>
      <c r="BG36" s="339"/>
      <c r="BH36" s="339"/>
      <c r="BI36" s="339"/>
      <c r="BJ36" s="339"/>
      <c r="BK36" s="339"/>
      <c r="BL36" s="339"/>
      <c r="BM36" s="339"/>
      <c r="BN36" s="339"/>
      <c r="BO36" s="339"/>
      <c r="BP36" s="339"/>
      <c r="BQ36" s="339"/>
      <c r="BR36" s="339"/>
      <c r="BS36" s="339"/>
    </row>
    <row r="37" spans="2:71"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  <c r="AM37" s="339"/>
      <c r="AN37" s="339"/>
      <c r="AO37" s="339"/>
      <c r="AP37" s="339"/>
      <c r="AQ37" s="339"/>
      <c r="AR37" s="339"/>
      <c r="AS37" s="339"/>
      <c r="AT37" s="339"/>
      <c r="AU37" s="339"/>
      <c r="AV37" s="339"/>
      <c r="AW37" s="339"/>
      <c r="AX37" s="339"/>
      <c r="AY37" s="339"/>
      <c r="AZ37" s="339"/>
      <c r="BA37" s="339"/>
      <c r="BB37" s="339"/>
      <c r="BC37" s="339"/>
      <c r="BD37" s="339"/>
      <c r="BE37" s="339"/>
      <c r="BF37" s="339"/>
      <c r="BG37" s="339"/>
      <c r="BH37" s="339"/>
      <c r="BI37" s="339"/>
      <c r="BJ37" s="339"/>
      <c r="BK37" s="339"/>
      <c r="BL37" s="339"/>
      <c r="BM37" s="339"/>
      <c r="BN37" s="339"/>
      <c r="BO37" s="339"/>
      <c r="BP37" s="339"/>
      <c r="BQ37" s="339"/>
      <c r="BR37" s="339"/>
      <c r="BS37" s="339"/>
    </row>
  </sheetData>
  <mergeCells count="7">
    <mergeCell ref="BJ7:BT7"/>
    <mergeCell ref="A7:A8"/>
    <mergeCell ref="B7:M7"/>
    <mergeCell ref="N7:Y7"/>
    <mergeCell ref="Z7:AK7"/>
    <mergeCell ref="AL7:AW7"/>
    <mergeCell ref="AX7:BI7"/>
  </mergeCells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BV64"/>
  <sheetViews>
    <sheetView showGridLines="0" zoomScale="90" zoomScaleNormal="90" workbookViewId="0">
      <pane xSplit="1" ySplit="7" topLeftCell="BM8" activePane="bottomRight" state="frozen"/>
      <selection pane="topRight"/>
      <selection pane="bottomLeft"/>
      <selection pane="bottomRight" activeCell="BY25" sqref="BY25"/>
    </sheetView>
  </sheetViews>
  <sheetFormatPr baseColWidth="10" defaultColWidth="11" defaultRowHeight="15"/>
  <cols>
    <col min="1" max="1" width="12.5703125" style="53" customWidth="1"/>
    <col min="2" max="71" width="11.5703125" style="53" customWidth="1"/>
    <col min="72" max="72" width="12.5703125" style="53" customWidth="1"/>
    <col min="74" max="74" width="14" customWidth="1"/>
  </cols>
  <sheetData>
    <row r="1" spans="1:74">
      <c r="A1" s="87" t="s">
        <v>30</v>
      </c>
    </row>
    <row r="2" spans="1:74">
      <c r="A2" s="87"/>
    </row>
    <row r="3" spans="1:74">
      <c r="A3" s="88" t="s">
        <v>178</v>
      </c>
    </row>
    <row r="4" spans="1:74">
      <c r="A4" s="56" t="s">
        <v>179</v>
      </c>
    </row>
    <row r="5" spans="1:74">
      <c r="A5" s="56" t="s">
        <v>180</v>
      </c>
    </row>
    <row r="6" spans="1:74">
      <c r="A6" s="720" t="s">
        <v>105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4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3"/>
      <c r="AX6" s="682">
        <v>2023</v>
      </c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9"/>
      <c r="BJ6" s="683">
        <v>2024</v>
      </c>
      <c r="BK6" s="683"/>
      <c r="BL6" s="683"/>
      <c r="BM6" s="683"/>
      <c r="BN6" s="683"/>
      <c r="BO6" s="683"/>
      <c r="BP6" s="683"/>
      <c r="BQ6" s="683"/>
      <c r="BR6" s="683"/>
      <c r="BS6" s="683"/>
      <c r="BT6" s="684"/>
    </row>
    <row r="7" spans="1:74" ht="25.5">
      <c r="A7" s="721"/>
      <c r="B7" s="91" t="s">
        <v>35</v>
      </c>
      <c r="C7" s="92" t="s">
        <v>36</v>
      </c>
      <c r="D7" s="91" t="s">
        <v>37</v>
      </c>
      <c r="E7" s="92" t="s">
        <v>38</v>
      </c>
      <c r="F7" s="230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91" t="s">
        <v>46</v>
      </c>
      <c r="N7" s="91" t="s">
        <v>35</v>
      </c>
      <c r="O7" s="92" t="s">
        <v>36</v>
      </c>
      <c r="P7" s="91" t="s">
        <v>37</v>
      </c>
      <c r="Q7" s="92" t="s">
        <v>38</v>
      </c>
      <c r="R7" s="230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91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40" t="s">
        <v>44</v>
      </c>
      <c r="BT7" s="45" t="str">
        <f>'Cdr 10'!BT8</f>
        <v>Var. % 
Oct 24/23</v>
      </c>
    </row>
    <row r="8" spans="1:74">
      <c r="A8" s="265" t="s">
        <v>48</v>
      </c>
      <c r="B8" s="301">
        <f t="shared" ref="B8:AO8" si="0">SUM(B9:B32)</f>
        <v>69890.928</v>
      </c>
      <c r="C8" s="301">
        <f t="shared" si="0"/>
        <v>7756.69</v>
      </c>
      <c r="D8" s="301">
        <f t="shared" si="0"/>
        <v>0</v>
      </c>
      <c r="E8" s="301">
        <f t="shared" si="0"/>
        <v>25140.04</v>
      </c>
      <c r="F8" s="301">
        <f t="shared" si="0"/>
        <v>252410.31899999999</v>
      </c>
      <c r="G8" s="301">
        <f t="shared" si="0"/>
        <v>161561.44</v>
      </c>
      <c r="H8" s="301">
        <f t="shared" si="0"/>
        <v>47293.355000000003</v>
      </c>
      <c r="I8" s="301">
        <f t="shared" si="0"/>
        <v>795.02</v>
      </c>
      <c r="J8" s="301">
        <f t="shared" si="0"/>
        <v>16.37</v>
      </c>
      <c r="K8" s="301">
        <f t="shared" si="0"/>
        <v>510.24</v>
      </c>
      <c r="L8" s="301">
        <f t="shared" si="0"/>
        <v>170837.55624999999</v>
      </c>
      <c r="M8" s="301">
        <f t="shared" si="0"/>
        <v>74317.812999999995</v>
      </c>
      <c r="N8" s="301">
        <f t="shared" si="0"/>
        <v>1314.4134152307699</v>
      </c>
      <c r="O8" s="301">
        <f t="shared" si="0"/>
        <v>5.6001375428887599</v>
      </c>
      <c r="P8" s="301">
        <f t="shared" si="0"/>
        <v>0.54121673101761603</v>
      </c>
      <c r="Q8" s="301">
        <f t="shared" si="0"/>
        <v>59.922167576567702</v>
      </c>
      <c r="R8" s="301">
        <f t="shared" si="0"/>
        <v>132025.59423828099</v>
      </c>
      <c r="S8" s="301">
        <f t="shared" si="0"/>
        <v>320059.39173262799</v>
      </c>
      <c r="T8" s="301">
        <f t="shared" si="0"/>
        <v>121985.652414098</v>
      </c>
      <c r="U8" s="301">
        <f t="shared" si="0"/>
        <v>68.234003656307095</v>
      </c>
      <c r="V8" s="301">
        <f t="shared" si="0"/>
        <v>122.92691204626</v>
      </c>
      <c r="W8" s="301">
        <f t="shared" si="0"/>
        <v>251.92790047989001</v>
      </c>
      <c r="X8" s="301">
        <f t="shared" si="0"/>
        <v>173580.70250412999</v>
      </c>
      <c r="Y8" s="301">
        <f t="shared" si="0"/>
        <v>299039.38664042298</v>
      </c>
      <c r="Z8" s="313">
        <f t="shared" si="0"/>
        <v>127500.56</v>
      </c>
      <c r="AA8" s="314">
        <f t="shared" si="0"/>
        <v>8146.97</v>
      </c>
      <c r="AB8" s="314">
        <f t="shared" si="0"/>
        <v>16467.27</v>
      </c>
      <c r="AC8" s="314">
        <f t="shared" si="0"/>
        <v>69410.559999999998</v>
      </c>
      <c r="AD8" s="314">
        <f t="shared" si="0"/>
        <v>319043.68</v>
      </c>
      <c r="AE8" s="314">
        <f t="shared" si="0"/>
        <v>174789.31</v>
      </c>
      <c r="AF8" s="314">
        <f t="shared" si="0"/>
        <v>48532.22</v>
      </c>
      <c r="AG8" s="314">
        <f t="shared" si="0"/>
        <v>577.1</v>
      </c>
      <c r="AH8" s="314">
        <f t="shared" si="0"/>
        <v>28.06</v>
      </c>
      <c r="AI8" s="314">
        <f t="shared" si="0"/>
        <v>262.88</v>
      </c>
      <c r="AJ8" s="314">
        <f t="shared" si="0"/>
        <v>221155.36</v>
      </c>
      <c r="AK8" s="314">
        <f t="shared" si="0"/>
        <v>265137.93</v>
      </c>
      <c r="AL8" s="313">
        <f t="shared" si="0"/>
        <v>27800.920204292801</v>
      </c>
      <c r="AM8" s="314">
        <f t="shared" si="0"/>
        <v>9911.0175985966907</v>
      </c>
      <c r="AN8" s="314">
        <f t="shared" si="0"/>
        <v>8722.3125778046197</v>
      </c>
      <c r="AO8" s="314">
        <f t="shared" si="0"/>
        <v>6235.5519763166103</v>
      </c>
      <c r="AP8" s="314">
        <f t="shared" ref="AP8:AU8" si="1">SUM(AP9:AP32)</f>
        <v>251312.46155547301</v>
      </c>
      <c r="AQ8" s="314">
        <f t="shared" si="1"/>
        <v>228539.603458834</v>
      </c>
      <c r="AR8" s="314">
        <f t="shared" si="1"/>
        <v>106757.933762182</v>
      </c>
      <c r="AS8" s="314">
        <f t="shared" si="1"/>
        <v>8747.7741746563497</v>
      </c>
      <c r="AT8" s="314">
        <f t="shared" si="1"/>
        <v>215.893339878565</v>
      </c>
      <c r="AU8" s="314">
        <f t="shared" si="1"/>
        <v>242.482848001083</v>
      </c>
      <c r="AV8" s="314">
        <f t="shared" ref="AV8:BE8" si="2">SUM(AV9:AV32)</f>
        <v>73372.346744520197</v>
      </c>
      <c r="AW8" s="314">
        <f t="shared" si="2"/>
        <v>254546.34920891401</v>
      </c>
      <c r="AX8" s="313">
        <f t="shared" si="2"/>
        <v>131440.13</v>
      </c>
      <c r="AY8" s="317">
        <f t="shared" si="2"/>
        <v>10925.07</v>
      </c>
      <c r="AZ8" s="317">
        <f t="shared" si="2"/>
        <v>6.81</v>
      </c>
      <c r="BA8" s="317">
        <f t="shared" ref="BA8:BB8" si="3">SUM(BA9:BA32)</f>
        <v>1.4</v>
      </c>
      <c r="BB8" s="317">
        <f t="shared" si="3"/>
        <v>1830.76</v>
      </c>
      <c r="BC8" s="317">
        <f t="shared" si="2"/>
        <v>9406.7199999999993</v>
      </c>
      <c r="BD8" s="317">
        <f t="shared" si="2"/>
        <v>8.9</v>
      </c>
      <c r="BE8" s="317">
        <f t="shared" si="2"/>
        <v>43059.7</v>
      </c>
      <c r="BF8" s="317">
        <f t="shared" ref="BF8:BG8" si="4">SUM(BF9:BF32)</f>
        <v>93.63</v>
      </c>
      <c r="BG8" s="317">
        <f t="shared" si="4"/>
        <v>54165.59</v>
      </c>
      <c r="BH8" s="317">
        <f t="shared" ref="BH8:BI8" si="5">SUM(BH9:BH32)</f>
        <v>186075.94</v>
      </c>
      <c r="BI8" s="320">
        <f t="shared" si="5"/>
        <v>36098.54</v>
      </c>
      <c r="BJ8" s="314">
        <f t="shared" ref="BJ8:BN8" si="6">SUM(BJ9:BJ32)</f>
        <v>30245.38</v>
      </c>
      <c r="BK8" s="314">
        <f t="shared" si="6"/>
        <v>73.88</v>
      </c>
      <c r="BL8" s="314">
        <f t="shared" si="6"/>
        <v>178.64</v>
      </c>
      <c r="BM8" s="314">
        <f t="shared" si="6"/>
        <v>183515.82</v>
      </c>
      <c r="BN8" s="314">
        <f t="shared" si="6"/>
        <v>361224.73</v>
      </c>
      <c r="BO8" s="314">
        <f t="shared" ref="BO8:BP8" si="7">SUM(BO9:BO32)</f>
        <v>60984.27</v>
      </c>
      <c r="BP8" s="314">
        <f t="shared" si="7"/>
        <v>9227.16</v>
      </c>
      <c r="BQ8" s="314">
        <f t="shared" ref="BQ8:BR8" si="8">SUM(BQ9:BQ32)</f>
        <v>69.58</v>
      </c>
      <c r="BR8" s="314">
        <f t="shared" si="8"/>
        <v>149</v>
      </c>
      <c r="BS8" s="314">
        <f t="shared" ref="BS8" si="9">SUM(BS9:BS32)</f>
        <v>638.99300000000005</v>
      </c>
      <c r="BT8" s="207">
        <f>+IFERROR(BS8/BG8-1,"-")</f>
        <v>-0.98820297166522142</v>
      </c>
    </row>
    <row r="9" spans="1:74">
      <c r="A9" s="302" t="s">
        <v>106</v>
      </c>
      <c r="B9" s="303">
        <v>0</v>
      </c>
      <c r="C9" s="303">
        <v>0</v>
      </c>
      <c r="D9" s="303">
        <v>0</v>
      </c>
      <c r="E9" s="303">
        <v>0</v>
      </c>
      <c r="F9" s="303">
        <v>0</v>
      </c>
      <c r="G9" s="303">
        <v>0</v>
      </c>
      <c r="H9" s="303">
        <v>0</v>
      </c>
      <c r="I9" s="303">
        <v>0</v>
      </c>
      <c r="J9" s="303">
        <v>0</v>
      </c>
      <c r="K9" s="303">
        <v>2.85</v>
      </c>
      <c r="L9" s="303">
        <v>0</v>
      </c>
      <c r="M9" s="310">
        <v>0</v>
      </c>
      <c r="N9" s="303">
        <v>0</v>
      </c>
      <c r="O9" s="303">
        <v>0</v>
      </c>
      <c r="P9" s="303">
        <v>0</v>
      </c>
      <c r="Q9" s="303">
        <v>0</v>
      </c>
      <c r="R9" s="303">
        <v>0</v>
      </c>
      <c r="S9" s="303">
        <v>0</v>
      </c>
      <c r="T9" s="303">
        <v>0</v>
      </c>
      <c r="U9" s="303">
        <v>3.1340036563071298</v>
      </c>
      <c r="V9" s="303">
        <v>0.35</v>
      </c>
      <c r="W9" s="303">
        <v>3.0149908592321801</v>
      </c>
      <c r="X9" s="303">
        <v>0</v>
      </c>
      <c r="Y9" s="303">
        <v>13.3</v>
      </c>
      <c r="Z9" s="304">
        <v>0</v>
      </c>
      <c r="AA9" s="305">
        <v>9.5399999999999991</v>
      </c>
      <c r="AB9" s="305">
        <v>0.6</v>
      </c>
      <c r="AC9" s="305">
        <v>0</v>
      </c>
      <c r="AD9" s="305">
        <v>0</v>
      </c>
      <c r="AE9" s="305">
        <v>0</v>
      </c>
      <c r="AF9" s="305">
        <v>0</v>
      </c>
      <c r="AG9" s="305">
        <v>0</v>
      </c>
      <c r="AH9" s="305">
        <v>0</v>
      </c>
      <c r="AI9" s="305">
        <v>0</v>
      </c>
      <c r="AJ9" s="305">
        <v>0</v>
      </c>
      <c r="AK9" s="305">
        <v>0</v>
      </c>
      <c r="AL9" s="304">
        <v>0</v>
      </c>
      <c r="AM9" s="305">
        <v>0</v>
      </c>
      <c r="AN9" s="305">
        <v>0</v>
      </c>
      <c r="AO9" s="305">
        <v>3.45</v>
      </c>
      <c r="AP9" s="305">
        <v>0</v>
      </c>
      <c r="AQ9" s="305">
        <v>0</v>
      </c>
      <c r="AR9" s="305">
        <v>0</v>
      </c>
      <c r="AS9" s="305">
        <v>0.73202212636136998</v>
      </c>
      <c r="AT9" s="305">
        <v>0</v>
      </c>
      <c r="AU9" s="305">
        <v>0</v>
      </c>
      <c r="AV9" s="305">
        <v>0</v>
      </c>
      <c r="AW9" s="305">
        <v>0</v>
      </c>
      <c r="AX9" s="304">
        <v>0</v>
      </c>
      <c r="AY9" s="318">
        <v>0</v>
      </c>
      <c r="AZ9" s="318">
        <v>0</v>
      </c>
      <c r="BA9" s="318">
        <v>0</v>
      </c>
      <c r="BB9" s="318">
        <v>0</v>
      </c>
      <c r="BC9" s="318">
        <v>0</v>
      </c>
      <c r="BD9" s="318">
        <v>0</v>
      </c>
      <c r="BE9" s="318">
        <v>0</v>
      </c>
      <c r="BF9" s="318">
        <v>0</v>
      </c>
      <c r="BG9" s="318">
        <v>2.77</v>
      </c>
      <c r="BH9" s="318">
        <v>0</v>
      </c>
      <c r="BI9" s="321">
        <v>0</v>
      </c>
      <c r="BJ9" s="305">
        <v>0</v>
      </c>
      <c r="BK9" s="305">
        <v>0</v>
      </c>
      <c r="BL9" s="305">
        <v>0</v>
      </c>
      <c r="BM9" s="305">
        <v>0</v>
      </c>
      <c r="BN9" s="305">
        <v>0</v>
      </c>
      <c r="BO9" s="318">
        <v>1.93</v>
      </c>
      <c r="BP9" s="318">
        <v>5.61</v>
      </c>
      <c r="BQ9" s="318">
        <v>0</v>
      </c>
      <c r="BR9" s="318">
        <v>0</v>
      </c>
      <c r="BS9" s="318">
        <v>0</v>
      </c>
      <c r="BT9" s="140">
        <f t="shared" ref="BT9:BT32" si="10">+IFERROR(BS9/BG9-1,"-")</f>
        <v>-1</v>
      </c>
    </row>
    <row r="10" spans="1:74">
      <c r="A10" s="302" t="s">
        <v>107</v>
      </c>
      <c r="B10" s="304">
        <v>0</v>
      </c>
      <c r="C10" s="305">
        <v>0</v>
      </c>
      <c r="D10" s="305">
        <v>0</v>
      </c>
      <c r="E10" s="305">
        <v>0</v>
      </c>
      <c r="F10" s="305">
        <v>0</v>
      </c>
      <c r="G10" s="305">
        <v>0</v>
      </c>
      <c r="H10" s="305">
        <v>0</v>
      </c>
      <c r="I10" s="305">
        <v>0</v>
      </c>
      <c r="J10" s="305">
        <v>0</v>
      </c>
      <c r="K10" s="305">
        <v>0</v>
      </c>
      <c r="L10" s="305">
        <v>0</v>
      </c>
      <c r="M10" s="311">
        <v>0</v>
      </c>
      <c r="N10" s="304">
        <v>0</v>
      </c>
      <c r="O10" s="305">
        <v>0</v>
      </c>
      <c r="P10" s="305">
        <v>0</v>
      </c>
      <c r="Q10" s="305">
        <v>0</v>
      </c>
      <c r="R10" s="305">
        <v>0</v>
      </c>
      <c r="S10" s="305">
        <v>0</v>
      </c>
      <c r="T10" s="305">
        <v>0</v>
      </c>
      <c r="U10" s="305">
        <v>0</v>
      </c>
      <c r="V10" s="305">
        <v>0</v>
      </c>
      <c r="W10" s="305">
        <v>0</v>
      </c>
      <c r="X10" s="305">
        <v>0</v>
      </c>
      <c r="Y10" s="305">
        <v>0</v>
      </c>
      <c r="Z10" s="304">
        <v>0</v>
      </c>
      <c r="AA10" s="305">
        <v>0</v>
      </c>
      <c r="AB10" s="305">
        <v>0</v>
      </c>
      <c r="AC10" s="305">
        <v>0</v>
      </c>
      <c r="AD10" s="305">
        <v>0</v>
      </c>
      <c r="AE10" s="305">
        <v>0</v>
      </c>
      <c r="AF10" s="305">
        <v>0</v>
      </c>
      <c r="AG10" s="305">
        <v>0</v>
      </c>
      <c r="AH10" s="305">
        <v>0</v>
      </c>
      <c r="AI10" s="305">
        <v>0</v>
      </c>
      <c r="AJ10" s="305">
        <v>0</v>
      </c>
      <c r="AK10" s="305">
        <v>0</v>
      </c>
      <c r="AL10" s="304">
        <v>0</v>
      </c>
      <c r="AM10" s="305">
        <v>0</v>
      </c>
      <c r="AN10" s="305">
        <v>0</v>
      </c>
      <c r="AO10" s="305">
        <v>0</v>
      </c>
      <c r="AP10" s="305">
        <v>0</v>
      </c>
      <c r="AQ10" s="305">
        <v>0</v>
      </c>
      <c r="AR10" s="305">
        <v>0</v>
      </c>
      <c r="AS10" s="305">
        <v>0</v>
      </c>
      <c r="AT10" s="305">
        <v>0</v>
      </c>
      <c r="AU10" s="305">
        <v>0</v>
      </c>
      <c r="AV10" s="305">
        <v>0</v>
      </c>
      <c r="AW10" s="305">
        <v>0</v>
      </c>
      <c r="AX10" s="304">
        <v>0</v>
      </c>
      <c r="AY10" s="318">
        <v>0</v>
      </c>
      <c r="AZ10" s="318">
        <v>0</v>
      </c>
      <c r="BA10" s="318">
        <v>0</v>
      </c>
      <c r="BB10" s="318">
        <v>0</v>
      </c>
      <c r="BC10" s="318">
        <v>0</v>
      </c>
      <c r="BD10" s="318">
        <v>0</v>
      </c>
      <c r="BE10" s="318">
        <v>0</v>
      </c>
      <c r="BF10" s="318">
        <v>0</v>
      </c>
      <c r="BG10" s="318">
        <v>0</v>
      </c>
      <c r="BH10" s="318">
        <v>0</v>
      </c>
      <c r="BI10" s="321">
        <v>0</v>
      </c>
      <c r="BJ10" s="305">
        <v>0</v>
      </c>
      <c r="BK10" s="305">
        <v>0</v>
      </c>
      <c r="BL10" s="305">
        <v>0</v>
      </c>
      <c r="BM10" s="305">
        <v>0</v>
      </c>
      <c r="BN10" s="305">
        <v>0</v>
      </c>
      <c r="BO10" s="318">
        <v>0</v>
      </c>
      <c r="BP10" s="318">
        <v>0</v>
      </c>
      <c r="BQ10" s="318">
        <v>0</v>
      </c>
      <c r="BR10" s="318">
        <v>0</v>
      </c>
      <c r="BS10" s="318">
        <v>0</v>
      </c>
      <c r="BT10" s="140" t="str">
        <f t="shared" si="10"/>
        <v>-</v>
      </c>
    </row>
    <row r="11" spans="1:74">
      <c r="A11" s="302" t="s">
        <v>181</v>
      </c>
      <c r="B11" s="305">
        <v>0</v>
      </c>
      <c r="C11" s="305">
        <v>0</v>
      </c>
      <c r="D11" s="305">
        <v>0</v>
      </c>
      <c r="E11" s="305">
        <v>0</v>
      </c>
      <c r="F11" s="305">
        <v>0</v>
      </c>
      <c r="G11" s="305">
        <v>0</v>
      </c>
      <c r="H11" s="305">
        <v>0</v>
      </c>
      <c r="I11" s="305">
        <v>0</v>
      </c>
      <c r="J11" s="305">
        <v>0</v>
      </c>
      <c r="K11" s="305">
        <v>0</v>
      </c>
      <c r="L11" s="305">
        <v>26.3500000000349</v>
      </c>
      <c r="M11" s="311">
        <v>0</v>
      </c>
      <c r="N11" s="305">
        <v>0</v>
      </c>
      <c r="O11" s="305">
        <v>0</v>
      </c>
      <c r="P11" s="305">
        <v>0</v>
      </c>
      <c r="Q11" s="305">
        <v>0</v>
      </c>
      <c r="R11" s="305">
        <v>0</v>
      </c>
      <c r="S11" s="305">
        <v>0</v>
      </c>
      <c r="T11" s="305">
        <v>0</v>
      </c>
      <c r="U11" s="305">
        <v>0</v>
      </c>
      <c r="V11" s="305">
        <v>0</v>
      </c>
      <c r="W11" s="305">
        <v>0</v>
      </c>
      <c r="X11" s="305">
        <v>0</v>
      </c>
      <c r="Y11" s="305">
        <v>0</v>
      </c>
      <c r="Z11" s="304">
        <v>0</v>
      </c>
      <c r="AA11" s="305">
        <v>45.64</v>
      </c>
      <c r="AB11" s="305">
        <v>12.85</v>
      </c>
      <c r="AC11" s="305">
        <v>0</v>
      </c>
      <c r="AD11" s="305">
        <v>0</v>
      </c>
      <c r="AE11" s="305">
        <v>4.38</v>
      </c>
      <c r="AF11" s="305">
        <v>6.55</v>
      </c>
      <c r="AG11" s="305">
        <v>8.2799999999999994</v>
      </c>
      <c r="AH11" s="305">
        <v>3.14</v>
      </c>
      <c r="AI11" s="305">
        <v>0</v>
      </c>
      <c r="AJ11" s="305">
        <v>7.29</v>
      </c>
      <c r="AK11" s="305">
        <v>6.23</v>
      </c>
      <c r="AL11" s="304">
        <v>0</v>
      </c>
      <c r="AM11" s="305">
        <v>0</v>
      </c>
      <c r="AN11" s="305">
        <v>0</v>
      </c>
      <c r="AO11" s="305">
        <v>0</v>
      </c>
      <c r="AP11" s="305">
        <v>0</v>
      </c>
      <c r="AQ11" s="305">
        <v>0</v>
      </c>
      <c r="AR11" s="305">
        <v>0</v>
      </c>
      <c r="AS11" s="305">
        <v>0</v>
      </c>
      <c r="AT11" s="305">
        <v>0</v>
      </c>
      <c r="AU11" s="305">
        <v>0</v>
      </c>
      <c r="AV11" s="305">
        <v>0</v>
      </c>
      <c r="AW11" s="305">
        <v>0</v>
      </c>
      <c r="AX11" s="304">
        <v>27.91</v>
      </c>
      <c r="AY11" s="318">
        <v>33.299999999999997</v>
      </c>
      <c r="AZ11" s="318">
        <v>6.81</v>
      </c>
      <c r="BA11" s="318">
        <v>0</v>
      </c>
      <c r="BB11" s="318">
        <v>0</v>
      </c>
      <c r="BC11" s="318">
        <v>0</v>
      </c>
      <c r="BD11" s="318">
        <v>0</v>
      </c>
      <c r="BE11" s="318">
        <v>10.98</v>
      </c>
      <c r="BF11" s="318">
        <v>10.31</v>
      </c>
      <c r="BG11" s="318">
        <v>1.0900000000000001</v>
      </c>
      <c r="BH11" s="318">
        <v>0.03</v>
      </c>
      <c r="BI11" s="321">
        <v>34.67</v>
      </c>
      <c r="BJ11" s="305">
        <v>45.37</v>
      </c>
      <c r="BK11" s="305">
        <v>19.91</v>
      </c>
      <c r="BL11" s="305">
        <v>7.27</v>
      </c>
      <c r="BM11" s="305">
        <v>1</v>
      </c>
      <c r="BN11" s="305">
        <v>0</v>
      </c>
      <c r="BO11" s="318">
        <v>0</v>
      </c>
      <c r="BP11" s="318">
        <v>0</v>
      </c>
      <c r="BQ11" s="318">
        <v>0</v>
      </c>
      <c r="BR11" s="318">
        <v>0</v>
      </c>
      <c r="BS11" s="318">
        <v>0</v>
      </c>
      <c r="BT11" s="140">
        <f t="shared" si="10"/>
        <v>-1</v>
      </c>
    </row>
    <row r="12" spans="1:74">
      <c r="A12" s="302" t="s">
        <v>142</v>
      </c>
      <c r="B12" s="303">
        <v>0</v>
      </c>
      <c r="C12" s="303">
        <v>0</v>
      </c>
      <c r="D12" s="303">
        <v>0</v>
      </c>
      <c r="E12" s="303">
        <v>364.67500000000001</v>
      </c>
      <c r="F12" s="303">
        <v>6275.7209999999995</v>
      </c>
      <c r="G12" s="303">
        <v>14434.75</v>
      </c>
      <c r="H12" s="303">
        <v>9632.8250000000007</v>
      </c>
      <c r="I12" s="303">
        <v>0</v>
      </c>
      <c r="J12" s="303">
        <v>0</v>
      </c>
      <c r="K12" s="303">
        <v>0</v>
      </c>
      <c r="L12" s="303">
        <v>760.52</v>
      </c>
      <c r="M12" s="310">
        <v>1826.2809999999999</v>
      </c>
      <c r="N12" s="303">
        <v>119.68</v>
      </c>
      <c r="O12" s="303">
        <v>0</v>
      </c>
      <c r="P12" s="303">
        <v>0</v>
      </c>
      <c r="Q12" s="303">
        <v>23</v>
      </c>
      <c r="R12" s="303">
        <v>33.75</v>
      </c>
      <c r="S12" s="303">
        <v>14334.975</v>
      </c>
      <c r="T12" s="303">
        <v>10366.74</v>
      </c>
      <c r="U12" s="303">
        <v>0</v>
      </c>
      <c r="V12" s="303">
        <v>33.1740733546618</v>
      </c>
      <c r="W12" s="303">
        <v>101.81656364259599</v>
      </c>
      <c r="X12" s="303">
        <v>8533.0859999999993</v>
      </c>
      <c r="Y12" s="303">
        <v>11858.206131188699</v>
      </c>
      <c r="Z12" s="304">
        <v>3066.68</v>
      </c>
      <c r="AA12" s="305">
        <v>0</v>
      </c>
      <c r="AB12" s="305">
        <v>0</v>
      </c>
      <c r="AC12" s="305">
        <v>1299.43</v>
      </c>
      <c r="AD12" s="305">
        <v>11866.32</v>
      </c>
      <c r="AE12" s="305">
        <v>11176.61</v>
      </c>
      <c r="AF12" s="305">
        <v>4404.33</v>
      </c>
      <c r="AG12" s="305">
        <v>0</v>
      </c>
      <c r="AH12" s="305">
        <v>0</v>
      </c>
      <c r="AI12" s="305">
        <v>0</v>
      </c>
      <c r="AJ12" s="305">
        <v>1371.06</v>
      </c>
      <c r="AK12" s="305">
        <v>860.51</v>
      </c>
      <c r="AL12" s="304">
        <v>60.439755458982198</v>
      </c>
      <c r="AM12" s="305">
        <v>23.344667279076099</v>
      </c>
      <c r="AN12" s="305">
        <v>70.114738428476599</v>
      </c>
      <c r="AO12" s="305">
        <v>25.429800560922398</v>
      </c>
      <c r="AP12" s="305">
        <v>4274.1220000000003</v>
      </c>
      <c r="AQ12" s="305">
        <v>9403.36171785632</v>
      </c>
      <c r="AR12" s="305">
        <v>619.36793542924204</v>
      </c>
      <c r="AS12" s="305">
        <v>40.018468967327102</v>
      </c>
      <c r="AT12" s="305">
        <v>16.2769842519847</v>
      </c>
      <c r="AU12" s="305">
        <v>23.7527812946912</v>
      </c>
      <c r="AV12" s="305">
        <v>412.85247248190899</v>
      </c>
      <c r="AW12" s="305">
        <v>14885.032288729</v>
      </c>
      <c r="AX12" s="304">
        <v>7048.77</v>
      </c>
      <c r="AY12" s="318">
        <v>0</v>
      </c>
      <c r="AZ12" s="318">
        <v>0</v>
      </c>
      <c r="BA12" s="318">
        <v>0</v>
      </c>
      <c r="BB12" s="318">
        <v>0</v>
      </c>
      <c r="BC12" s="318">
        <v>2050.16</v>
      </c>
      <c r="BD12" s="318">
        <v>0</v>
      </c>
      <c r="BE12" s="318">
        <v>2216.08</v>
      </c>
      <c r="BF12" s="318">
        <v>0</v>
      </c>
      <c r="BG12" s="318">
        <v>256.54000000000002</v>
      </c>
      <c r="BH12" s="318">
        <v>359.3</v>
      </c>
      <c r="BI12" s="321">
        <v>0</v>
      </c>
      <c r="BJ12" s="305">
        <v>0</v>
      </c>
      <c r="BK12" s="305">
        <v>0</v>
      </c>
      <c r="BL12" s="305">
        <v>0</v>
      </c>
      <c r="BM12" s="305">
        <v>7813.12</v>
      </c>
      <c r="BN12" s="305">
        <v>15906.05</v>
      </c>
      <c r="BO12" s="318">
        <v>0</v>
      </c>
      <c r="BP12" s="318">
        <v>0</v>
      </c>
      <c r="BQ12" s="318">
        <v>0</v>
      </c>
      <c r="BR12" s="318">
        <v>0</v>
      </c>
      <c r="BS12" s="318">
        <v>0</v>
      </c>
      <c r="BT12" s="140">
        <f t="shared" si="10"/>
        <v>-1</v>
      </c>
    </row>
    <row r="13" spans="1:74" s="144" customFormat="1">
      <c r="A13" s="650" t="s">
        <v>143</v>
      </c>
      <c r="B13" s="651">
        <v>6556.72</v>
      </c>
      <c r="C13" s="651">
        <v>0</v>
      </c>
      <c r="D13" s="651">
        <v>0</v>
      </c>
      <c r="E13" s="651">
        <v>2085.0300000000002</v>
      </c>
      <c r="F13" s="651">
        <v>53592.56</v>
      </c>
      <c r="G13" s="651">
        <v>54886.720000000001</v>
      </c>
      <c r="H13" s="651">
        <v>24759.91</v>
      </c>
      <c r="I13" s="651">
        <v>0</v>
      </c>
      <c r="J13" s="651">
        <v>0</v>
      </c>
      <c r="K13" s="651">
        <v>0</v>
      </c>
      <c r="L13" s="651">
        <v>48764.997499999998</v>
      </c>
      <c r="M13" s="652">
        <v>18308.196</v>
      </c>
      <c r="N13" s="651">
        <v>1194.7334152307701</v>
      </c>
      <c r="O13" s="651">
        <v>0</v>
      </c>
      <c r="P13" s="651">
        <v>0</v>
      </c>
      <c r="Q13" s="651">
        <v>0</v>
      </c>
      <c r="R13" s="651">
        <v>33790.76</v>
      </c>
      <c r="S13" s="651">
        <v>80872.789999999994</v>
      </c>
      <c r="T13" s="651">
        <v>52191.91</v>
      </c>
      <c r="U13" s="651">
        <v>65.099999999999994</v>
      </c>
      <c r="V13" s="651">
        <v>0</v>
      </c>
      <c r="W13" s="651">
        <v>0</v>
      </c>
      <c r="X13" s="651">
        <v>54802.94</v>
      </c>
      <c r="Y13" s="651">
        <v>94585.45</v>
      </c>
      <c r="Z13" s="653">
        <v>43873.68</v>
      </c>
      <c r="AA13" s="654">
        <v>0</v>
      </c>
      <c r="AB13" s="654">
        <v>0</v>
      </c>
      <c r="AC13" s="654">
        <v>13070.66</v>
      </c>
      <c r="AD13" s="654">
        <v>71724.83</v>
      </c>
      <c r="AE13" s="654">
        <v>69857.350000000006</v>
      </c>
      <c r="AF13" s="654">
        <v>9996.9599999999991</v>
      </c>
      <c r="AG13" s="654">
        <v>0</v>
      </c>
      <c r="AH13" s="654">
        <v>0</v>
      </c>
      <c r="AI13" s="654">
        <v>0</v>
      </c>
      <c r="AJ13" s="654">
        <v>47037.68</v>
      </c>
      <c r="AK13" s="654">
        <v>42239.62</v>
      </c>
      <c r="AL13" s="653">
        <v>984.44073683450904</v>
      </c>
      <c r="AM13" s="654">
        <v>0</v>
      </c>
      <c r="AN13" s="654">
        <v>0</v>
      </c>
      <c r="AO13" s="654">
        <v>0</v>
      </c>
      <c r="AP13" s="654">
        <v>13745.09</v>
      </c>
      <c r="AQ13" s="654">
        <v>39841.4</v>
      </c>
      <c r="AR13" s="654">
        <v>2609.66</v>
      </c>
      <c r="AS13" s="654">
        <v>0</v>
      </c>
      <c r="AT13" s="654">
        <v>0</v>
      </c>
      <c r="AU13" s="654">
        <v>0</v>
      </c>
      <c r="AV13" s="654">
        <v>14781.592000000001</v>
      </c>
      <c r="AW13" s="654">
        <v>66273.061000000002</v>
      </c>
      <c r="AX13" s="653">
        <v>56383.45</v>
      </c>
      <c r="AY13" s="655">
        <v>6373.22</v>
      </c>
      <c r="AZ13" s="655">
        <v>0</v>
      </c>
      <c r="BA13" s="655">
        <v>0</v>
      </c>
      <c r="BB13" s="655">
        <v>0</v>
      </c>
      <c r="BC13" s="655">
        <v>3940.18</v>
      </c>
      <c r="BD13" s="655">
        <v>0</v>
      </c>
      <c r="BE13" s="655">
        <v>18309.37</v>
      </c>
      <c r="BF13" s="655">
        <v>0</v>
      </c>
      <c r="BG13" s="655">
        <v>6137</v>
      </c>
      <c r="BH13" s="655">
        <v>22157.41</v>
      </c>
      <c r="BI13" s="656">
        <v>3897.07</v>
      </c>
      <c r="BJ13" s="654">
        <v>0</v>
      </c>
      <c r="BK13" s="654">
        <v>0</v>
      </c>
      <c r="BL13" s="654">
        <v>0</v>
      </c>
      <c r="BM13" s="654">
        <v>44289.71</v>
      </c>
      <c r="BN13" s="654">
        <v>102954.68</v>
      </c>
      <c r="BO13" s="655">
        <v>12612.48</v>
      </c>
      <c r="BP13" s="655">
        <v>0</v>
      </c>
      <c r="BQ13" s="655">
        <v>0</v>
      </c>
      <c r="BR13" s="318">
        <v>0</v>
      </c>
      <c r="BS13" s="655">
        <v>0</v>
      </c>
      <c r="BT13" s="429">
        <f t="shared" si="10"/>
        <v>-1</v>
      </c>
      <c r="BV13"/>
    </row>
    <row r="14" spans="1:74">
      <c r="A14" s="302" t="s">
        <v>109</v>
      </c>
      <c r="B14" s="303">
        <v>5042.8900000000003</v>
      </c>
      <c r="C14" s="303">
        <v>0</v>
      </c>
      <c r="D14" s="303">
        <v>0</v>
      </c>
      <c r="E14" s="303">
        <v>2540.42</v>
      </c>
      <c r="F14" s="303">
        <v>25188.25</v>
      </c>
      <c r="G14" s="303">
        <v>10459.89</v>
      </c>
      <c r="H14" s="303">
        <v>3270.36</v>
      </c>
      <c r="I14" s="303">
        <v>0</v>
      </c>
      <c r="J14" s="303">
        <v>0</v>
      </c>
      <c r="K14" s="303">
        <v>0</v>
      </c>
      <c r="L14" s="303">
        <v>26697.29</v>
      </c>
      <c r="M14" s="310">
        <v>6966.94</v>
      </c>
      <c r="N14" s="303">
        <v>0</v>
      </c>
      <c r="O14" s="303">
        <v>0</v>
      </c>
      <c r="P14" s="303">
        <v>0</v>
      </c>
      <c r="Q14" s="303">
        <v>0</v>
      </c>
      <c r="R14" s="303">
        <v>20438.86</v>
      </c>
      <c r="S14" s="303">
        <v>36959.760000000002</v>
      </c>
      <c r="T14" s="303">
        <v>11754.1</v>
      </c>
      <c r="U14" s="303">
        <v>0</v>
      </c>
      <c r="V14" s="303">
        <v>0</v>
      </c>
      <c r="W14" s="303">
        <v>0</v>
      </c>
      <c r="X14" s="303">
        <v>13655.42</v>
      </c>
      <c r="Y14" s="303">
        <v>43538</v>
      </c>
      <c r="Z14" s="304">
        <v>12965.19</v>
      </c>
      <c r="AA14" s="305">
        <v>0</v>
      </c>
      <c r="AB14" s="305">
        <v>0</v>
      </c>
      <c r="AC14" s="305">
        <v>8780.48</v>
      </c>
      <c r="AD14" s="305">
        <v>36231.24</v>
      </c>
      <c r="AE14" s="305">
        <v>14508.84</v>
      </c>
      <c r="AF14" s="305">
        <v>8772.66</v>
      </c>
      <c r="AG14" s="305">
        <v>0</v>
      </c>
      <c r="AH14" s="305">
        <v>0</v>
      </c>
      <c r="AI14" s="305">
        <v>0</v>
      </c>
      <c r="AJ14" s="305">
        <v>22670.11</v>
      </c>
      <c r="AK14" s="305">
        <v>23816</v>
      </c>
      <c r="AL14" s="304">
        <v>3550.1</v>
      </c>
      <c r="AM14" s="305">
        <v>0</v>
      </c>
      <c r="AN14" s="305">
        <v>0</v>
      </c>
      <c r="AO14" s="305">
        <v>0</v>
      </c>
      <c r="AP14" s="305">
        <v>17353.68</v>
      </c>
      <c r="AQ14" s="305">
        <v>33090.912524852298</v>
      </c>
      <c r="AR14" s="305">
        <v>13347.277475147601</v>
      </c>
      <c r="AS14" s="305">
        <v>0</v>
      </c>
      <c r="AT14" s="305">
        <v>0</v>
      </c>
      <c r="AU14" s="305">
        <v>0</v>
      </c>
      <c r="AV14" s="305">
        <v>10125.76</v>
      </c>
      <c r="AW14" s="305">
        <v>28627.54</v>
      </c>
      <c r="AX14" s="304">
        <v>4659.68</v>
      </c>
      <c r="AY14" s="318">
        <v>397.06</v>
      </c>
      <c r="AZ14" s="318">
        <v>0</v>
      </c>
      <c r="BA14" s="318">
        <v>0</v>
      </c>
      <c r="BB14" s="318">
        <v>0</v>
      </c>
      <c r="BC14" s="318">
        <v>1270.48</v>
      </c>
      <c r="BD14" s="318">
        <v>0</v>
      </c>
      <c r="BE14" s="318">
        <v>6030.98</v>
      </c>
      <c r="BF14" s="318">
        <v>0</v>
      </c>
      <c r="BG14" s="318">
        <v>3092.49</v>
      </c>
      <c r="BH14" s="318">
        <v>11416.27</v>
      </c>
      <c r="BI14" s="321">
        <v>833.78</v>
      </c>
      <c r="BJ14" s="305">
        <v>3172.86</v>
      </c>
      <c r="BK14" s="305">
        <v>8.9499999999999993</v>
      </c>
      <c r="BL14" s="305">
        <v>0</v>
      </c>
      <c r="BM14" s="305">
        <v>18599.95</v>
      </c>
      <c r="BN14" s="305">
        <v>34811.089999999997</v>
      </c>
      <c r="BO14" s="318">
        <v>11252.32</v>
      </c>
      <c r="BP14" s="318">
        <v>0</v>
      </c>
      <c r="BQ14" s="318">
        <v>0</v>
      </c>
      <c r="BR14" s="318">
        <v>0</v>
      </c>
      <c r="BS14" s="318">
        <v>0</v>
      </c>
      <c r="BT14" s="140">
        <f t="shared" si="10"/>
        <v>-1</v>
      </c>
    </row>
    <row r="15" spans="1:74">
      <c r="A15" s="302" t="s">
        <v>182</v>
      </c>
      <c r="B15" s="303">
        <v>0</v>
      </c>
      <c r="C15" s="303">
        <v>0</v>
      </c>
      <c r="D15" s="303">
        <v>0</v>
      </c>
      <c r="E15" s="303">
        <v>0</v>
      </c>
      <c r="F15" s="303">
        <v>0</v>
      </c>
      <c r="G15" s="303">
        <v>0</v>
      </c>
      <c r="H15" s="303">
        <v>0</v>
      </c>
      <c r="I15" s="303">
        <v>0</v>
      </c>
      <c r="J15" s="303">
        <v>0</v>
      </c>
      <c r="K15" s="303">
        <v>0</v>
      </c>
      <c r="L15" s="303">
        <v>0</v>
      </c>
      <c r="M15" s="310">
        <v>0</v>
      </c>
      <c r="N15" s="303">
        <v>0</v>
      </c>
      <c r="O15" s="303">
        <v>0</v>
      </c>
      <c r="P15" s="303">
        <v>0</v>
      </c>
      <c r="Q15" s="303">
        <v>0</v>
      </c>
      <c r="R15" s="303">
        <v>0</v>
      </c>
      <c r="S15" s="303">
        <v>0</v>
      </c>
      <c r="T15" s="303">
        <v>0</v>
      </c>
      <c r="U15" s="303">
        <v>0</v>
      </c>
      <c r="V15" s="303">
        <v>0</v>
      </c>
      <c r="W15" s="303">
        <v>0</v>
      </c>
      <c r="X15" s="303">
        <v>0</v>
      </c>
      <c r="Y15" s="310">
        <v>0</v>
      </c>
      <c r="Z15" s="303">
        <v>0</v>
      </c>
      <c r="AA15" s="303">
        <v>0</v>
      </c>
      <c r="AB15" s="303">
        <v>0</v>
      </c>
      <c r="AC15" s="303">
        <v>0</v>
      </c>
      <c r="AD15" s="303">
        <v>0</v>
      </c>
      <c r="AE15" s="303">
        <v>0</v>
      </c>
      <c r="AF15" s="303">
        <v>0</v>
      </c>
      <c r="AG15" s="303">
        <v>0</v>
      </c>
      <c r="AH15" s="303">
        <v>0</v>
      </c>
      <c r="AI15" s="303">
        <v>0</v>
      </c>
      <c r="AJ15" s="303">
        <v>0</v>
      </c>
      <c r="AK15" s="303">
        <v>0</v>
      </c>
      <c r="AL15" s="304">
        <v>0</v>
      </c>
      <c r="AM15" s="303">
        <v>0</v>
      </c>
      <c r="AN15" s="303">
        <v>0</v>
      </c>
      <c r="AO15" s="303">
        <v>0</v>
      </c>
      <c r="AP15" s="303">
        <v>0</v>
      </c>
      <c r="AQ15" s="303">
        <v>0</v>
      </c>
      <c r="AR15" s="303">
        <v>0</v>
      </c>
      <c r="AS15" s="303">
        <v>0</v>
      </c>
      <c r="AT15" s="303">
        <v>0</v>
      </c>
      <c r="AU15" s="303">
        <v>0</v>
      </c>
      <c r="AV15" s="303">
        <v>0</v>
      </c>
      <c r="AW15" s="303">
        <v>0</v>
      </c>
      <c r="AX15" s="304">
        <v>13.89</v>
      </c>
      <c r="AY15" s="319">
        <v>0</v>
      </c>
      <c r="AZ15" s="319">
        <v>0</v>
      </c>
      <c r="BA15" s="319">
        <v>0</v>
      </c>
      <c r="BB15" s="319">
        <v>0</v>
      </c>
      <c r="BC15" s="319">
        <v>0</v>
      </c>
      <c r="BD15" s="319">
        <v>1.47</v>
      </c>
      <c r="BE15" s="319">
        <v>29.71</v>
      </c>
      <c r="BF15" s="319">
        <v>35.65</v>
      </c>
      <c r="BG15" s="319">
        <v>83.62</v>
      </c>
      <c r="BH15" s="319">
        <v>85.27</v>
      </c>
      <c r="BI15" s="322">
        <v>56.78</v>
      </c>
      <c r="BJ15" s="303">
        <v>31.42</v>
      </c>
      <c r="BK15" s="303">
        <v>45.02</v>
      </c>
      <c r="BL15" s="303">
        <v>44.99</v>
      </c>
      <c r="BM15" s="303">
        <v>27.9</v>
      </c>
      <c r="BN15" s="305">
        <v>0</v>
      </c>
      <c r="BO15" s="318">
        <v>45.43</v>
      </c>
      <c r="BP15" s="318">
        <v>33.96</v>
      </c>
      <c r="BQ15" s="318">
        <v>0.95</v>
      </c>
      <c r="BR15" s="318">
        <v>35.679000000000002</v>
      </c>
      <c r="BS15" s="318">
        <v>109.123</v>
      </c>
      <c r="BT15" s="140">
        <f t="shared" si="10"/>
        <v>0.30498684525233188</v>
      </c>
    </row>
    <row r="16" spans="1:74">
      <c r="A16" s="302" t="s">
        <v>111</v>
      </c>
      <c r="B16" s="303">
        <v>17721.66</v>
      </c>
      <c r="C16" s="303">
        <v>0</v>
      </c>
      <c r="D16" s="303">
        <v>0</v>
      </c>
      <c r="E16" s="303">
        <v>5769.81</v>
      </c>
      <c r="F16" s="303">
        <v>44497.038</v>
      </c>
      <c r="G16" s="303">
        <v>17080.22</v>
      </c>
      <c r="H16" s="303">
        <v>9120.56</v>
      </c>
      <c r="I16" s="303">
        <v>145.69999999999999</v>
      </c>
      <c r="J16" s="303">
        <v>16.37</v>
      </c>
      <c r="K16" s="303">
        <v>0</v>
      </c>
      <c r="L16" s="303">
        <v>59718.1895</v>
      </c>
      <c r="M16" s="310">
        <v>12035.699000000001</v>
      </c>
      <c r="N16" s="303">
        <v>0</v>
      </c>
      <c r="O16" s="303">
        <v>5.6001375428887599</v>
      </c>
      <c r="P16" s="303">
        <v>0.54121673101761603</v>
      </c>
      <c r="Q16" s="303">
        <v>35.383103988235497</v>
      </c>
      <c r="R16" s="303">
        <v>36236.807533498199</v>
      </c>
      <c r="S16" s="303">
        <v>63184.156732627598</v>
      </c>
      <c r="T16" s="303">
        <v>17021.4239152435</v>
      </c>
      <c r="U16" s="303">
        <v>0</v>
      </c>
      <c r="V16" s="303">
        <v>80.9528386915986</v>
      </c>
      <c r="W16" s="303">
        <v>147.096345978062</v>
      </c>
      <c r="X16" s="303">
        <v>25625.106504129599</v>
      </c>
      <c r="Y16" s="303">
        <v>81100.923415478697</v>
      </c>
      <c r="Z16" s="304">
        <v>34300.230000000003</v>
      </c>
      <c r="AA16" s="305">
        <v>175.58</v>
      </c>
      <c r="AB16" s="305">
        <v>0</v>
      </c>
      <c r="AC16" s="305">
        <v>15568.17</v>
      </c>
      <c r="AD16" s="305">
        <v>73314.75</v>
      </c>
      <c r="AE16" s="305">
        <v>31278.02</v>
      </c>
      <c r="AF16" s="305">
        <v>16992.02</v>
      </c>
      <c r="AG16" s="305">
        <v>47.36</v>
      </c>
      <c r="AH16" s="305">
        <v>13.51</v>
      </c>
      <c r="AI16" s="305">
        <v>171.38</v>
      </c>
      <c r="AJ16" s="305">
        <v>50763.78</v>
      </c>
      <c r="AK16" s="305">
        <v>50412.75</v>
      </c>
      <c r="AL16" s="304">
        <v>8840.8067119993193</v>
      </c>
      <c r="AM16" s="305">
        <v>16.772931317617701</v>
      </c>
      <c r="AN16" s="305">
        <v>33.097839376145899</v>
      </c>
      <c r="AO16" s="305">
        <v>4.3921757556871297</v>
      </c>
      <c r="AP16" s="305">
        <v>44832.956160526897</v>
      </c>
      <c r="AQ16" s="305">
        <v>68611.9176110712</v>
      </c>
      <c r="AR16" s="305">
        <v>28655.928541682901</v>
      </c>
      <c r="AS16" s="305">
        <v>143.95779533947299</v>
      </c>
      <c r="AT16" s="305">
        <v>132.181061617913</v>
      </c>
      <c r="AU16" s="305">
        <v>218.73006670639199</v>
      </c>
      <c r="AV16" s="305">
        <v>19809.572272038298</v>
      </c>
      <c r="AW16" s="305">
        <v>59582.952195460297</v>
      </c>
      <c r="AX16" s="304">
        <v>12582.43</v>
      </c>
      <c r="AY16" s="318">
        <v>662.25</v>
      </c>
      <c r="AZ16" s="318">
        <v>0</v>
      </c>
      <c r="BA16" s="318">
        <v>0</v>
      </c>
      <c r="BB16" s="318">
        <v>0</v>
      </c>
      <c r="BC16" s="318">
        <v>1049.0899999999999</v>
      </c>
      <c r="BD16" s="318">
        <v>6.61</v>
      </c>
      <c r="BE16" s="318">
        <v>14718.81</v>
      </c>
      <c r="BF16" s="318">
        <v>47.01</v>
      </c>
      <c r="BG16" s="318">
        <v>8057.94</v>
      </c>
      <c r="BH16" s="318">
        <v>32820.400000000001</v>
      </c>
      <c r="BI16" s="321">
        <v>4915.05</v>
      </c>
      <c r="BJ16" s="305">
        <v>5276.94</v>
      </c>
      <c r="BK16" s="305">
        <v>0</v>
      </c>
      <c r="BL16" s="305">
        <v>115.25</v>
      </c>
      <c r="BM16" s="305">
        <v>40804.089999999997</v>
      </c>
      <c r="BN16" s="305">
        <v>84392.72</v>
      </c>
      <c r="BO16" s="318">
        <v>19586.32</v>
      </c>
      <c r="BP16" s="318">
        <v>97.97</v>
      </c>
      <c r="BQ16" s="318">
        <v>47.51</v>
      </c>
      <c r="BR16" s="318">
        <v>113.321</v>
      </c>
      <c r="BS16" s="318">
        <v>519.572</v>
      </c>
      <c r="BT16" s="140">
        <f t="shared" si="10"/>
        <v>-0.93552049283067384</v>
      </c>
    </row>
    <row r="17" spans="1:72">
      <c r="A17" s="302" t="s">
        <v>112</v>
      </c>
      <c r="B17" s="303">
        <v>1026</v>
      </c>
      <c r="C17" s="303">
        <v>0</v>
      </c>
      <c r="D17" s="303">
        <v>0</v>
      </c>
      <c r="E17" s="303">
        <v>417.75</v>
      </c>
      <c r="F17" s="303">
        <v>3290.25</v>
      </c>
      <c r="G17" s="303">
        <v>428.45</v>
      </c>
      <c r="H17" s="303">
        <v>367.85</v>
      </c>
      <c r="I17" s="303">
        <v>0</v>
      </c>
      <c r="J17" s="303">
        <v>0</v>
      </c>
      <c r="K17" s="303">
        <v>0</v>
      </c>
      <c r="L17" s="303">
        <v>4498.1137500000004</v>
      </c>
      <c r="M17" s="310">
        <v>600.67700000000002</v>
      </c>
      <c r="N17" s="303">
        <v>0</v>
      </c>
      <c r="O17" s="303">
        <v>0</v>
      </c>
      <c r="P17" s="303">
        <v>0</v>
      </c>
      <c r="Q17" s="303">
        <v>0</v>
      </c>
      <c r="R17" s="303">
        <v>356</v>
      </c>
      <c r="S17" s="303">
        <v>1261.25</v>
      </c>
      <c r="T17" s="303">
        <v>0</v>
      </c>
      <c r="U17" s="303">
        <v>0</v>
      </c>
      <c r="V17" s="303">
        <v>0</v>
      </c>
      <c r="W17" s="303">
        <v>0</v>
      </c>
      <c r="X17" s="303">
        <v>938</v>
      </c>
      <c r="Y17" s="303">
        <v>5898</v>
      </c>
      <c r="Z17" s="304">
        <v>2435.65</v>
      </c>
      <c r="AA17" s="305">
        <v>0</v>
      </c>
      <c r="AB17" s="305">
        <v>0</v>
      </c>
      <c r="AC17" s="305">
        <v>552</v>
      </c>
      <c r="AD17" s="305">
        <v>5413.6</v>
      </c>
      <c r="AE17" s="305">
        <v>2103.1999999999998</v>
      </c>
      <c r="AF17" s="305">
        <v>1215.8</v>
      </c>
      <c r="AG17" s="305">
        <v>0</v>
      </c>
      <c r="AH17" s="305">
        <v>0</v>
      </c>
      <c r="AI17" s="305">
        <v>0</v>
      </c>
      <c r="AJ17" s="305">
        <v>2968.8</v>
      </c>
      <c r="AK17" s="305">
        <v>1518.75</v>
      </c>
      <c r="AL17" s="304">
        <v>0</v>
      </c>
      <c r="AM17" s="305">
        <v>0</v>
      </c>
      <c r="AN17" s="305">
        <v>0</v>
      </c>
      <c r="AO17" s="305">
        <v>0</v>
      </c>
      <c r="AP17" s="305">
        <v>3393.25</v>
      </c>
      <c r="AQ17" s="305">
        <v>4696.25</v>
      </c>
      <c r="AR17" s="305">
        <v>1602</v>
      </c>
      <c r="AS17" s="305">
        <v>0</v>
      </c>
      <c r="AT17" s="305">
        <v>0</v>
      </c>
      <c r="AU17" s="305">
        <v>0</v>
      </c>
      <c r="AV17" s="305">
        <v>1631.5</v>
      </c>
      <c r="AW17" s="305">
        <v>3447.25</v>
      </c>
      <c r="AX17" s="304">
        <v>85.05</v>
      </c>
      <c r="AY17" s="318">
        <v>0</v>
      </c>
      <c r="AZ17" s="318">
        <v>0</v>
      </c>
      <c r="BA17" s="318">
        <v>0</v>
      </c>
      <c r="BB17" s="318">
        <v>0</v>
      </c>
      <c r="BC17" s="318">
        <v>0</v>
      </c>
      <c r="BD17" s="318">
        <v>0</v>
      </c>
      <c r="BE17" s="318">
        <v>0</v>
      </c>
      <c r="BF17" s="318">
        <v>0</v>
      </c>
      <c r="BG17" s="318">
        <v>178.25</v>
      </c>
      <c r="BH17" s="318">
        <v>1081.4000000000001</v>
      </c>
      <c r="BI17" s="321">
        <v>0</v>
      </c>
      <c r="BJ17" s="305">
        <v>0</v>
      </c>
      <c r="BK17" s="305">
        <v>0</v>
      </c>
      <c r="BL17" s="305">
        <v>0</v>
      </c>
      <c r="BM17" s="305">
        <v>2684.5</v>
      </c>
      <c r="BN17" s="305">
        <v>5087.1499999999996</v>
      </c>
      <c r="BO17" s="318">
        <v>1676.6</v>
      </c>
      <c r="BP17" s="318">
        <v>0</v>
      </c>
      <c r="BQ17" s="318">
        <v>0</v>
      </c>
      <c r="BR17" s="318">
        <v>0</v>
      </c>
      <c r="BS17" s="318">
        <v>0</v>
      </c>
      <c r="BT17" s="140">
        <f t="shared" si="10"/>
        <v>-1</v>
      </c>
    </row>
    <row r="18" spans="1:72">
      <c r="A18" s="302" t="s">
        <v>130</v>
      </c>
      <c r="B18" s="304">
        <v>0</v>
      </c>
      <c r="C18" s="305">
        <v>0</v>
      </c>
      <c r="D18" s="305">
        <v>0</v>
      </c>
      <c r="E18" s="305">
        <v>0</v>
      </c>
      <c r="F18" s="305">
        <v>0</v>
      </c>
      <c r="G18" s="305">
        <v>0</v>
      </c>
      <c r="H18" s="305">
        <v>0</v>
      </c>
      <c r="I18" s="305">
        <v>0</v>
      </c>
      <c r="J18" s="305">
        <v>0</v>
      </c>
      <c r="K18" s="305">
        <v>0</v>
      </c>
      <c r="L18" s="305">
        <v>0</v>
      </c>
      <c r="M18" s="311">
        <v>0</v>
      </c>
      <c r="N18" s="304">
        <v>0</v>
      </c>
      <c r="O18" s="305">
        <v>0</v>
      </c>
      <c r="P18" s="305">
        <v>0</v>
      </c>
      <c r="Q18" s="305">
        <v>0</v>
      </c>
      <c r="R18" s="305">
        <v>0</v>
      </c>
      <c r="S18" s="305">
        <v>0</v>
      </c>
      <c r="T18" s="305">
        <v>0</v>
      </c>
      <c r="U18" s="305">
        <v>0</v>
      </c>
      <c r="V18" s="305">
        <v>0</v>
      </c>
      <c r="W18" s="305">
        <v>0</v>
      </c>
      <c r="X18" s="305">
        <v>0</v>
      </c>
      <c r="Y18" s="305">
        <v>0</v>
      </c>
      <c r="Z18" s="304">
        <v>0</v>
      </c>
      <c r="AA18" s="305">
        <v>47.86</v>
      </c>
      <c r="AB18" s="305">
        <v>0</v>
      </c>
      <c r="AC18" s="305">
        <v>0</v>
      </c>
      <c r="AD18" s="305">
        <v>0</v>
      </c>
      <c r="AE18" s="305">
        <v>0</v>
      </c>
      <c r="AF18" s="305">
        <v>0</v>
      </c>
      <c r="AG18" s="305">
        <v>9.58</v>
      </c>
      <c r="AH18" s="305">
        <v>1.98</v>
      </c>
      <c r="AI18" s="305">
        <v>6.2</v>
      </c>
      <c r="AJ18" s="305">
        <v>74.64</v>
      </c>
      <c r="AK18" s="305">
        <v>80.62</v>
      </c>
      <c r="AL18" s="304">
        <v>0</v>
      </c>
      <c r="AM18" s="305">
        <v>0</v>
      </c>
      <c r="AN18" s="305">
        <v>0</v>
      </c>
      <c r="AO18" s="305">
        <v>0</v>
      </c>
      <c r="AP18" s="305">
        <v>0</v>
      </c>
      <c r="AQ18" s="305">
        <v>0</v>
      </c>
      <c r="AR18" s="305">
        <v>10.2758099223546</v>
      </c>
      <c r="AS18" s="305">
        <v>29.875888223185299</v>
      </c>
      <c r="AT18" s="305">
        <v>12.1852940086674</v>
      </c>
      <c r="AU18" s="305">
        <v>0</v>
      </c>
      <c r="AV18" s="305">
        <v>0</v>
      </c>
      <c r="AW18" s="305">
        <v>0</v>
      </c>
      <c r="AX18" s="304">
        <v>0</v>
      </c>
      <c r="AY18" s="318">
        <v>0</v>
      </c>
      <c r="AZ18" s="318">
        <v>0</v>
      </c>
      <c r="BA18" s="318">
        <v>0</v>
      </c>
      <c r="BB18" s="318">
        <v>0</v>
      </c>
      <c r="BC18" s="318">
        <v>0</v>
      </c>
      <c r="BD18" s="318">
        <v>0</v>
      </c>
      <c r="BE18" s="318">
        <v>0</v>
      </c>
      <c r="BF18" s="318">
        <v>0</v>
      </c>
      <c r="BG18" s="318">
        <v>0</v>
      </c>
      <c r="BH18" s="318">
        <v>0</v>
      </c>
      <c r="BI18" s="321">
        <v>0</v>
      </c>
      <c r="BJ18" s="305">
        <v>0</v>
      </c>
      <c r="BK18" s="305">
        <v>0</v>
      </c>
      <c r="BL18" s="305">
        <v>0</v>
      </c>
      <c r="BM18" s="305">
        <v>0</v>
      </c>
      <c r="BN18" s="305">
        <v>0</v>
      </c>
      <c r="BO18" s="318">
        <v>0</v>
      </c>
      <c r="BP18" s="318">
        <v>0</v>
      </c>
      <c r="BQ18" s="318">
        <v>0</v>
      </c>
      <c r="BR18" s="318">
        <v>0</v>
      </c>
      <c r="BS18" s="318">
        <v>0</v>
      </c>
      <c r="BT18" s="140" t="str">
        <f t="shared" si="10"/>
        <v>-</v>
      </c>
    </row>
    <row r="19" spans="1:72">
      <c r="A19" s="302" t="s">
        <v>113</v>
      </c>
      <c r="B19" s="303">
        <v>212.16</v>
      </c>
      <c r="C19" s="303">
        <v>0</v>
      </c>
      <c r="D19" s="303">
        <v>0</v>
      </c>
      <c r="E19" s="303">
        <v>2767.95</v>
      </c>
      <c r="F19" s="303">
        <v>15615.65</v>
      </c>
      <c r="G19" s="303">
        <v>240.25</v>
      </c>
      <c r="H19" s="303">
        <v>0</v>
      </c>
      <c r="I19" s="303">
        <v>0</v>
      </c>
      <c r="J19" s="303">
        <v>0</v>
      </c>
      <c r="K19" s="303">
        <v>0</v>
      </c>
      <c r="L19" s="303">
        <v>7970.29</v>
      </c>
      <c r="M19" s="310">
        <v>8137.0720000000001</v>
      </c>
      <c r="N19" s="303">
        <v>0</v>
      </c>
      <c r="O19" s="303">
        <v>0</v>
      </c>
      <c r="P19" s="303">
        <v>0</v>
      </c>
      <c r="Q19" s="303">
        <v>0</v>
      </c>
      <c r="R19" s="303">
        <v>4147.46</v>
      </c>
      <c r="S19" s="303">
        <v>9925.34</v>
      </c>
      <c r="T19" s="303">
        <v>1935.95</v>
      </c>
      <c r="U19" s="303">
        <v>0</v>
      </c>
      <c r="V19" s="303">
        <v>0</v>
      </c>
      <c r="W19" s="303">
        <v>0</v>
      </c>
      <c r="X19" s="303">
        <v>7100.94</v>
      </c>
      <c r="Y19" s="303">
        <v>14991.2</v>
      </c>
      <c r="Z19" s="304">
        <v>2346.11</v>
      </c>
      <c r="AA19" s="305">
        <v>0</v>
      </c>
      <c r="AB19" s="305">
        <v>0</v>
      </c>
      <c r="AC19" s="305">
        <v>845.5</v>
      </c>
      <c r="AD19" s="305">
        <v>16960.669999999998</v>
      </c>
      <c r="AE19" s="305">
        <v>2083.59</v>
      </c>
      <c r="AF19" s="305">
        <v>0</v>
      </c>
      <c r="AG19" s="305">
        <v>0</v>
      </c>
      <c r="AH19" s="305">
        <v>0</v>
      </c>
      <c r="AI19" s="305">
        <v>0</v>
      </c>
      <c r="AJ19" s="305">
        <v>12558.24</v>
      </c>
      <c r="AK19" s="305">
        <v>13237.67</v>
      </c>
      <c r="AL19" s="304">
        <v>103.08</v>
      </c>
      <c r="AM19" s="305">
        <v>0</v>
      </c>
      <c r="AN19" s="305">
        <v>0</v>
      </c>
      <c r="AO19" s="305">
        <v>0</v>
      </c>
      <c r="AP19" s="305">
        <v>20486.32</v>
      </c>
      <c r="AQ19" s="305">
        <v>13503.35</v>
      </c>
      <c r="AR19" s="305">
        <v>5336.4639999999999</v>
      </c>
      <c r="AS19" s="305">
        <v>0</v>
      </c>
      <c r="AT19" s="305">
        <v>0</v>
      </c>
      <c r="AU19" s="305">
        <v>0</v>
      </c>
      <c r="AV19" s="305">
        <v>2173.6999999999998</v>
      </c>
      <c r="AW19" s="305">
        <v>15104.575000000001</v>
      </c>
      <c r="AX19" s="304">
        <v>2592.46</v>
      </c>
      <c r="AY19" s="318">
        <v>0</v>
      </c>
      <c r="AZ19" s="318">
        <v>0</v>
      </c>
      <c r="BA19" s="318">
        <v>0</v>
      </c>
      <c r="BB19" s="318">
        <v>0</v>
      </c>
      <c r="BC19" s="318">
        <v>34</v>
      </c>
      <c r="BD19" s="318">
        <v>0</v>
      </c>
      <c r="BE19" s="318">
        <v>79.849999999999994</v>
      </c>
      <c r="BF19" s="318">
        <v>0</v>
      </c>
      <c r="BG19" s="318">
        <v>5454.13</v>
      </c>
      <c r="BH19" s="318">
        <v>19646.73</v>
      </c>
      <c r="BI19" s="321">
        <v>552.04999999999995</v>
      </c>
      <c r="BJ19" s="305">
        <v>525.66</v>
      </c>
      <c r="BK19" s="305">
        <v>0</v>
      </c>
      <c r="BL19" s="305">
        <v>0</v>
      </c>
      <c r="BM19" s="305">
        <v>7786.43</v>
      </c>
      <c r="BN19" s="305">
        <v>20751.57</v>
      </c>
      <c r="BO19" s="318">
        <v>726.35</v>
      </c>
      <c r="BP19" s="318">
        <v>0</v>
      </c>
      <c r="BQ19" s="318">
        <v>0</v>
      </c>
      <c r="BR19" s="318">
        <v>0</v>
      </c>
      <c r="BS19" s="318">
        <v>0</v>
      </c>
      <c r="BT19" s="140">
        <f t="shared" si="10"/>
        <v>-1</v>
      </c>
    </row>
    <row r="20" spans="1:72">
      <c r="A20" s="302" t="s">
        <v>149</v>
      </c>
      <c r="B20" s="303">
        <v>256.16800000000001</v>
      </c>
      <c r="C20" s="303">
        <v>0</v>
      </c>
      <c r="D20" s="303">
        <v>0</v>
      </c>
      <c r="E20" s="303">
        <v>2059.5</v>
      </c>
      <c r="F20" s="303">
        <v>12256.67</v>
      </c>
      <c r="G20" s="303">
        <v>0</v>
      </c>
      <c r="H20" s="303">
        <v>50.2</v>
      </c>
      <c r="I20" s="303">
        <v>0</v>
      </c>
      <c r="J20" s="303">
        <v>0</v>
      </c>
      <c r="K20" s="303">
        <v>0</v>
      </c>
      <c r="L20" s="303">
        <v>6188.9250000000002</v>
      </c>
      <c r="M20" s="310">
        <v>7208.415</v>
      </c>
      <c r="N20" s="303">
        <v>0</v>
      </c>
      <c r="O20" s="303">
        <v>0</v>
      </c>
      <c r="P20" s="303">
        <v>0</v>
      </c>
      <c r="Q20" s="303">
        <v>0</v>
      </c>
      <c r="R20" s="303">
        <v>3770.6</v>
      </c>
      <c r="S20" s="303">
        <v>20974.35</v>
      </c>
      <c r="T20" s="303">
        <v>7028.85</v>
      </c>
      <c r="U20" s="303">
        <v>0</v>
      </c>
      <c r="V20" s="303">
        <v>0</v>
      </c>
      <c r="W20" s="303">
        <v>0</v>
      </c>
      <c r="X20" s="303">
        <v>8024.45</v>
      </c>
      <c r="Y20" s="303">
        <v>9539.7000000000007</v>
      </c>
      <c r="Z20" s="304">
        <v>3854.05</v>
      </c>
      <c r="AA20" s="305">
        <v>0</v>
      </c>
      <c r="AB20" s="305">
        <v>0</v>
      </c>
      <c r="AC20" s="305">
        <v>902.85</v>
      </c>
      <c r="AD20" s="305">
        <v>14179.25</v>
      </c>
      <c r="AE20" s="305">
        <v>3028.3</v>
      </c>
      <c r="AF20" s="305">
        <v>467.15</v>
      </c>
      <c r="AG20" s="305">
        <v>0</v>
      </c>
      <c r="AH20" s="305">
        <v>0</v>
      </c>
      <c r="AI20" s="305">
        <v>0</v>
      </c>
      <c r="AJ20" s="305">
        <v>13364.6</v>
      </c>
      <c r="AK20" s="305">
        <v>13710.9</v>
      </c>
      <c r="AL20" s="304">
        <v>1155.75</v>
      </c>
      <c r="AM20" s="305">
        <v>0</v>
      </c>
      <c r="AN20" s="305">
        <v>0</v>
      </c>
      <c r="AO20" s="305">
        <v>0</v>
      </c>
      <c r="AP20" s="305">
        <v>16733.8</v>
      </c>
      <c r="AQ20" s="305">
        <v>10870.9</v>
      </c>
      <c r="AR20" s="305">
        <v>6013.95</v>
      </c>
      <c r="AS20" s="305">
        <v>0</v>
      </c>
      <c r="AT20" s="305">
        <v>0</v>
      </c>
      <c r="AU20" s="305">
        <v>0</v>
      </c>
      <c r="AV20" s="305">
        <v>2397.9</v>
      </c>
      <c r="AW20" s="305">
        <v>8338.5</v>
      </c>
      <c r="AX20" s="304">
        <v>1891.05</v>
      </c>
      <c r="AY20" s="318">
        <v>0</v>
      </c>
      <c r="AZ20" s="318">
        <v>0</v>
      </c>
      <c r="BA20" s="318">
        <v>0</v>
      </c>
      <c r="BB20" s="318">
        <v>0</v>
      </c>
      <c r="BC20" s="318">
        <v>0</v>
      </c>
      <c r="BD20" s="318">
        <v>0</v>
      </c>
      <c r="BE20" s="318">
        <v>554.79999999999995</v>
      </c>
      <c r="BF20" s="318">
        <v>0</v>
      </c>
      <c r="BG20" s="318">
        <v>6019.5</v>
      </c>
      <c r="BH20" s="318">
        <v>16276.9</v>
      </c>
      <c r="BI20" s="321">
        <v>1057.9000000000001</v>
      </c>
      <c r="BJ20" s="305">
        <v>232.25</v>
      </c>
      <c r="BK20" s="305">
        <v>0</v>
      </c>
      <c r="BL20" s="305">
        <v>0</v>
      </c>
      <c r="BM20" s="305">
        <v>7585.05</v>
      </c>
      <c r="BN20" s="305">
        <v>14579.7</v>
      </c>
      <c r="BO20" s="318">
        <v>0</v>
      </c>
      <c r="BP20" s="318">
        <v>0</v>
      </c>
      <c r="BQ20" s="318">
        <v>0</v>
      </c>
      <c r="BR20" s="318">
        <v>0</v>
      </c>
      <c r="BS20" s="318">
        <v>0</v>
      </c>
      <c r="BT20" s="140">
        <f t="shared" si="10"/>
        <v>-1</v>
      </c>
    </row>
    <row r="21" spans="1:72">
      <c r="A21" s="302" t="s">
        <v>150</v>
      </c>
      <c r="B21" s="303">
        <v>234.65</v>
      </c>
      <c r="C21" s="303">
        <v>0</v>
      </c>
      <c r="D21" s="303">
        <v>0</v>
      </c>
      <c r="E21" s="303">
        <v>784</v>
      </c>
      <c r="F21" s="303">
        <v>6869.64</v>
      </c>
      <c r="G21" s="303">
        <v>198.2</v>
      </c>
      <c r="H21" s="303">
        <v>0</v>
      </c>
      <c r="I21" s="303">
        <v>0</v>
      </c>
      <c r="J21" s="303">
        <v>0</v>
      </c>
      <c r="K21" s="303">
        <v>0</v>
      </c>
      <c r="L21" s="303">
        <v>3228.55</v>
      </c>
      <c r="M21" s="310">
        <v>3937.4</v>
      </c>
      <c r="N21" s="303">
        <v>0</v>
      </c>
      <c r="O21" s="303">
        <v>0</v>
      </c>
      <c r="P21" s="303">
        <v>0</v>
      </c>
      <c r="Q21" s="303">
        <v>0</v>
      </c>
      <c r="R21" s="303">
        <v>4577.7</v>
      </c>
      <c r="S21" s="303">
        <v>11309.95</v>
      </c>
      <c r="T21" s="303">
        <v>4893.8999999999996</v>
      </c>
      <c r="U21" s="303">
        <v>0</v>
      </c>
      <c r="V21" s="303">
        <v>0</v>
      </c>
      <c r="W21" s="303">
        <v>0</v>
      </c>
      <c r="X21" s="303">
        <v>4561.3999999999996</v>
      </c>
      <c r="Y21" s="303">
        <v>7594.95</v>
      </c>
      <c r="Z21" s="304">
        <v>4384.45</v>
      </c>
      <c r="AA21" s="305">
        <v>0</v>
      </c>
      <c r="AB21" s="305">
        <v>0</v>
      </c>
      <c r="AC21" s="305">
        <v>483.5</v>
      </c>
      <c r="AD21" s="305">
        <v>10692.6</v>
      </c>
      <c r="AE21" s="305">
        <v>3364.1</v>
      </c>
      <c r="AF21" s="305">
        <v>643.75</v>
      </c>
      <c r="AG21" s="305">
        <v>0</v>
      </c>
      <c r="AH21" s="305">
        <v>0</v>
      </c>
      <c r="AI21" s="305">
        <v>0</v>
      </c>
      <c r="AJ21" s="305">
        <v>6776</v>
      </c>
      <c r="AK21" s="305">
        <v>6837.3</v>
      </c>
      <c r="AL21" s="304">
        <v>1238.9000000000001</v>
      </c>
      <c r="AM21" s="305">
        <v>0</v>
      </c>
      <c r="AN21" s="305">
        <v>0</v>
      </c>
      <c r="AO21" s="305">
        <v>0</v>
      </c>
      <c r="AP21" s="305">
        <v>6931.25</v>
      </c>
      <c r="AQ21" s="305">
        <v>6208.35</v>
      </c>
      <c r="AR21" s="305">
        <v>4922.1499999999996</v>
      </c>
      <c r="AS21" s="305">
        <v>0</v>
      </c>
      <c r="AT21" s="305">
        <v>0</v>
      </c>
      <c r="AU21" s="305">
        <v>0</v>
      </c>
      <c r="AV21" s="305">
        <v>1283</v>
      </c>
      <c r="AW21" s="305">
        <v>9870.5499999999993</v>
      </c>
      <c r="AX21" s="304">
        <v>3281.7</v>
      </c>
      <c r="AY21" s="318">
        <v>664.25</v>
      </c>
      <c r="AZ21" s="318">
        <v>0</v>
      </c>
      <c r="BA21" s="318">
        <v>0</v>
      </c>
      <c r="BB21" s="318">
        <v>0</v>
      </c>
      <c r="BC21" s="318">
        <v>0</v>
      </c>
      <c r="BD21" s="318">
        <v>0</v>
      </c>
      <c r="BE21" s="318">
        <v>907.65</v>
      </c>
      <c r="BF21" s="318">
        <v>0</v>
      </c>
      <c r="BG21" s="318">
        <v>3027.35</v>
      </c>
      <c r="BH21" s="318">
        <v>7670.6</v>
      </c>
      <c r="BI21" s="321">
        <v>1586.4</v>
      </c>
      <c r="BJ21" s="305">
        <v>1946</v>
      </c>
      <c r="BK21" s="305">
        <v>0</v>
      </c>
      <c r="BL21" s="305">
        <v>0</v>
      </c>
      <c r="BM21" s="305">
        <v>6150</v>
      </c>
      <c r="BN21" s="305">
        <v>11914.3</v>
      </c>
      <c r="BO21" s="318">
        <v>484.6</v>
      </c>
      <c r="BP21" s="318">
        <v>0</v>
      </c>
      <c r="BQ21" s="318">
        <v>0</v>
      </c>
      <c r="BR21" s="318">
        <v>0</v>
      </c>
      <c r="BS21" s="318">
        <v>0</v>
      </c>
      <c r="BT21" s="140">
        <f t="shared" si="10"/>
        <v>-1</v>
      </c>
    </row>
    <row r="22" spans="1:72">
      <c r="A22" s="302" t="s">
        <v>114</v>
      </c>
      <c r="B22" s="304">
        <v>0</v>
      </c>
      <c r="C22" s="305">
        <v>0</v>
      </c>
      <c r="D22" s="305">
        <v>0</v>
      </c>
      <c r="E22" s="305">
        <v>0</v>
      </c>
      <c r="F22" s="305">
        <v>0</v>
      </c>
      <c r="G22" s="305">
        <v>0</v>
      </c>
      <c r="H22" s="305">
        <v>0</v>
      </c>
      <c r="I22" s="305">
        <v>0</v>
      </c>
      <c r="J22" s="305">
        <v>0</v>
      </c>
      <c r="K22" s="305">
        <v>0</v>
      </c>
      <c r="L22" s="305">
        <v>0</v>
      </c>
      <c r="M22" s="311">
        <v>0</v>
      </c>
      <c r="N22" s="304">
        <v>0</v>
      </c>
      <c r="O22" s="305">
        <v>0</v>
      </c>
      <c r="P22" s="305">
        <v>0</v>
      </c>
      <c r="Q22" s="305">
        <v>0</v>
      </c>
      <c r="R22" s="305">
        <v>0</v>
      </c>
      <c r="S22" s="305">
        <v>0</v>
      </c>
      <c r="T22" s="305">
        <v>0</v>
      </c>
      <c r="U22" s="305">
        <v>0</v>
      </c>
      <c r="V22" s="305">
        <v>0</v>
      </c>
      <c r="W22" s="305">
        <v>0</v>
      </c>
      <c r="X22" s="305">
        <v>0</v>
      </c>
      <c r="Y22" s="305">
        <v>0</v>
      </c>
      <c r="Z22" s="304">
        <v>0</v>
      </c>
      <c r="AA22" s="305">
        <v>0</v>
      </c>
      <c r="AB22" s="305">
        <v>0</v>
      </c>
      <c r="AC22" s="305">
        <v>0</v>
      </c>
      <c r="AD22" s="305">
        <v>0</v>
      </c>
      <c r="AE22" s="305">
        <v>0</v>
      </c>
      <c r="AF22" s="305">
        <v>0</v>
      </c>
      <c r="AG22" s="305">
        <v>0</v>
      </c>
      <c r="AH22" s="305">
        <v>0</v>
      </c>
      <c r="AI22" s="305">
        <v>0</v>
      </c>
      <c r="AJ22" s="305">
        <v>0</v>
      </c>
      <c r="AK22" s="305">
        <v>0</v>
      </c>
      <c r="AL22" s="304">
        <v>0</v>
      </c>
      <c r="AM22" s="305">
        <v>0</v>
      </c>
      <c r="AN22" s="305">
        <v>0</v>
      </c>
      <c r="AO22" s="305">
        <v>0</v>
      </c>
      <c r="AP22" s="305">
        <v>0</v>
      </c>
      <c r="AQ22" s="305">
        <v>0</v>
      </c>
      <c r="AR22" s="305">
        <v>0</v>
      </c>
      <c r="AS22" s="305">
        <v>0</v>
      </c>
      <c r="AT22" s="305">
        <v>0</v>
      </c>
      <c r="AU22" s="305">
        <v>0</v>
      </c>
      <c r="AV22" s="305">
        <v>0</v>
      </c>
      <c r="AW22" s="305">
        <v>0</v>
      </c>
      <c r="AX22" s="304">
        <v>0</v>
      </c>
      <c r="AY22" s="318">
        <v>0</v>
      </c>
      <c r="AZ22" s="318">
        <v>0</v>
      </c>
      <c r="BA22" s="318">
        <v>0</v>
      </c>
      <c r="BB22" s="318">
        <v>0</v>
      </c>
      <c r="BC22" s="318">
        <v>0</v>
      </c>
      <c r="BD22" s="318">
        <v>0</v>
      </c>
      <c r="BE22" s="318">
        <v>0</v>
      </c>
      <c r="BF22" s="318">
        <v>0</v>
      </c>
      <c r="BG22" s="318">
        <v>0</v>
      </c>
      <c r="BH22" s="318">
        <v>0</v>
      </c>
      <c r="BI22" s="321">
        <v>0</v>
      </c>
      <c r="BJ22" s="305">
        <v>0</v>
      </c>
      <c r="BK22" s="305">
        <v>0</v>
      </c>
      <c r="BL22" s="305">
        <v>0</v>
      </c>
      <c r="BM22" s="305">
        <v>0</v>
      </c>
      <c r="BN22" s="305">
        <v>0</v>
      </c>
      <c r="BO22" s="318">
        <v>0</v>
      </c>
      <c r="BP22" s="318">
        <v>0</v>
      </c>
      <c r="BQ22" s="318">
        <v>0</v>
      </c>
      <c r="BR22" s="318">
        <v>0</v>
      </c>
      <c r="BS22" s="318">
        <v>0</v>
      </c>
      <c r="BT22" s="140" t="str">
        <f t="shared" si="10"/>
        <v>-</v>
      </c>
    </row>
    <row r="23" spans="1:72">
      <c r="A23" s="302" t="s">
        <v>115</v>
      </c>
      <c r="B23" s="303">
        <v>631.41999999999996</v>
      </c>
      <c r="C23" s="303">
        <v>0</v>
      </c>
      <c r="D23" s="303">
        <v>0</v>
      </c>
      <c r="E23" s="303">
        <v>2040.1849999999999</v>
      </c>
      <c r="F23" s="303">
        <v>17154.900000000001</v>
      </c>
      <c r="G23" s="303">
        <v>2459.0500000000002</v>
      </c>
      <c r="H23" s="303">
        <v>0</v>
      </c>
      <c r="I23" s="303">
        <v>0</v>
      </c>
      <c r="J23" s="303">
        <v>0</v>
      </c>
      <c r="K23" s="303">
        <v>0</v>
      </c>
      <c r="L23" s="303">
        <v>3262.59</v>
      </c>
      <c r="M23" s="310">
        <v>8647.61</v>
      </c>
      <c r="N23" s="303">
        <v>0</v>
      </c>
      <c r="O23" s="303">
        <v>0</v>
      </c>
      <c r="P23" s="303">
        <v>0</v>
      </c>
      <c r="Q23" s="303">
        <v>0</v>
      </c>
      <c r="R23" s="303">
        <v>2056.11</v>
      </c>
      <c r="S23" s="303">
        <v>17954.669999999998</v>
      </c>
      <c r="T23" s="303">
        <v>6428.59</v>
      </c>
      <c r="U23" s="303">
        <v>0</v>
      </c>
      <c r="V23" s="303">
        <v>0</v>
      </c>
      <c r="W23" s="303">
        <v>0</v>
      </c>
      <c r="X23" s="303">
        <v>7313.23</v>
      </c>
      <c r="Y23" s="303">
        <v>6863.44</v>
      </c>
      <c r="Z23" s="304">
        <v>3268.14</v>
      </c>
      <c r="AA23" s="305">
        <v>0</v>
      </c>
      <c r="AB23" s="305">
        <v>0</v>
      </c>
      <c r="AC23" s="305">
        <v>1464</v>
      </c>
      <c r="AD23" s="305">
        <v>13306.3</v>
      </c>
      <c r="AE23" s="305">
        <v>2940.65</v>
      </c>
      <c r="AF23" s="305">
        <v>0</v>
      </c>
      <c r="AG23" s="305">
        <v>0</v>
      </c>
      <c r="AH23" s="305">
        <v>0</v>
      </c>
      <c r="AI23" s="305">
        <v>0</v>
      </c>
      <c r="AJ23" s="305">
        <v>15946.9</v>
      </c>
      <c r="AK23" s="305">
        <v>19938.18</v>
      </c>
      <c r="AL23" s="304">
        <v>698.45</v>
      </c>
      <c r="AM23" s="305">
        <v>0</v>
      </c>
      <c r="AN23" s="305">
        <v>0</v>
      </c>
      <c r="AO23" s="305">
        <v>0</v>
      </c>
      <c r="AP23" s="305">
        <v>23856.37</v>
      </c>
      <c r="AQ23" s="305">
        <v>11893.19</v>
      </c>
      <c r="AR23" s="305">
        <v>10815.64</v>
      </c>
      <c r="AS23" s="305">
        <v>0</v>
      </c>
      <c r="AT23" s="305">
        <v>0</v>
      </c>
      <c r="AU23" s="305">
        <v>0</v>
      </c>
      <c r="AV23" s="305">
        <v>4571.82</v>
      </c>
      <c r="AW23" s="305">
        <v>12613.51</v>
      </c>
      <c r="AX23" s="304">
        <v>5697.73</v>
      </c>
      <c r="AY23" s="318">
        <v>551.38</v>
      </c>
      <c r="AZ23" s="318">
        <v>0</v>
      </c>
      <c r="BA23" s="318">
        <v>0</v>
      </c>
      <c r="BB23" s="318">
        <v>0</v>
      </c>
      <c r="BC23" s="318">
        <v>77.650000000000006</v>
      </c>
      <c r="BD23" s="318">
        <v>0</v>
      </c>
      <c r="BE23" s="318">
        <v>0</v>
      </c>
      <c r="BF23" s="318">
        <v>0</v>
      </c>
      <c r="BG23" s="318">
        <v>9180.41</v>
      </c>
      <c r="BH23" s="318">
        <v>26591.43</v>
      </c>
      <c r="BI23" s="321">
        <v>3720.67</v>
      </c>
      <c r="BJ23" s="305">
        <v>5823.78</v>
      </c>
      <c r="BK23" s="305">
        <v>0</v>
      </c>
      <c r="BL23" s="305">
        <v>0</v>
      </c>
      <c r="BM23" s="305">
        <v>13222.99</v>
      </c>
      <c r="BN23" s="305">
        <v>13548.86</v>
      </c>
      <c r="BO23" s="318">
        <v>174.53</v>
      </c>
      <c r="BP23" s="318">
        <v>0</v>
      </c>
      <c r="BQ23" s="318">
        <v>0</v>
      </c>
      <c r="BR23" s="318">
        <v>0</v>
      </c>
      <c r="BS23" s="318">
        <v>0</v>
      </c>
      <c r="BT23" s="140">
        <f t="shared" si="10"/>
        <v>-1</v>
      </c>
    </row>
    <row r="24" spans="1:72">
      <c r="A24" s="302" t="s">
        <v>116</v>
      </c>
      <c r="B24" s="303">
        <v>4622.6499999999996</v>
      </c>
      <c r="C24" s="303">
        <v>0</v>
      </c>
      <c r="D24" s="303">
        <v>0</v>
      </c>
      <c r="E24" s="303">
        <v>2125.6999999999998</v>
      </c>
      <c r="F24" s="303">
        <v>30463.45</v>
      </c>
      <c r="G24" s="303">
        <v>8545.6</v>
      </c>
      <c r="H24" s="303">
        <v>91.65</v>
      </c>
      <c r="I24" s="303">
        <v>8.1999999999999993</v>
      </c>
      <c r="J24" s="303">
        <v>0</v>
      </c>
      <c r="K24" s="303">
        <v>47.39</v>
      </c>
      <c r="L24" s="303">
        <v>6048.2712499999998</v>
      </c>
      <c r="M24" s="310">
        <v>5884.1210000000001</v>
      </c>
      <c r="N24" s="303">
        <v>0</v>
      </c>
      <c r="O24" s="303">
        <v>0</v>
      </c>
      <c r="P24" s="303">
        <v>0</v>
      </c>
      <c r="Q24" s="303">
        <v>0</v>
      </c>
      <c r="R24" s="303">
        <v>17477.5</v>
      </c>
      <c r="S24" s="303">
        <v>45885.75</v>
      </c>
      <c r="T24" s="303">
        <v>9293.6122648108194</v>
      </c>
      <c r="U24" s="303">
        <v>0</v>
      </c>
      <c r="V24" s="303">
        <v>0</v>
      </c>
      <c r="W24" s="303">
        <v>0</v>
      </c>
      <c r="X24" s="303">
        <v>13358.2</v>
      </c>
      <c r="Y24" s="303">
        <v>15885.7870937558</v>
      </c>
      <c r="Z24" s="304">
        <v>8448.11</v>
      </c>
      <c r="AA24" s="305">
        <v>0</v>
      </c>
      <c r="AB24" s="305">
        <v>0</v>
      </c>
      <c r="AC24" s="305">
        <v>10700.23</v>
      </c>
      <c r="AD24" s="305">
        <v>33997.15</v>
      </c>
      <c r="AE24" s="305">
        <v>18332.43</v>
      </c>
      <c r="AF24" s="305">
        <v>1704.42</v>
      </c>
      <c r="AG24" s="305">
        <v>0</v>
      </c>
      <c r="AH24" s="305">
        <v>0</v>
      </c>
      <c r="AI24" s="305">
        <v>0</v>
      </c>
      <c r="AJ24" s="305">
        <v>26301.09</v>
      </c>
      <c r="AK24" s="305">
        <v>37351.519999999997</v>
      </c>
      <c r="AL24" s="304">
        <v>1521.25</v>
      </c>
      <c r="AM24" s="305">
        <v>0</v>
      </c>
      <c r="AN24" s="305">
        <v>0</v>
      </c>
      <c r="AO24" s="305">
        <v>0</v>
      </c>
      <c r="AP24" s="305">
        <v>33250.800000000003</v>
      </c>
      <c r="AQ24" s="305">
        <v>14936.5</v>
      </c>
      <c r="AR24" s="305">
        <v>20508.400000000001</v>
      </c>
      <c r="AS24" s="305">
        <v>0</v>
      </c>
      <c r="AT24" s="305">
        <v>0</v>
      </c>
      <c r="AU24" s="305">
        <v>0</v>
      </c>
      <c r="AV24" s="305">
        <v>11099.65</v>
      </c>
      <c r="AW24" s="305">
        <v>25249.928724724199</v>
      </c>
      <c r="AX24" s="304">
        <v>17013.09</v>
      </c>
      <c r="AY24" s="318">
        <v>946.25</v>
      </c>
      <c r="AZ24" s="318">
        <v>0</v>
      </c>
      <c r="BA24" s="318">
        <v>0</v>
      </c>
      <c r="BB24" s="318">
        <v>0</v>
      </c>
      <c r="BC24" s="318">
        <v>957.75</v>
      </c>
      <c r="BD24" s="318">
        <v>0</v>
      </c>
      <c r="BE24" s="318">
        <v>146.72</v>
      </c>
      <c r="BF24" s="318">
        <v>0</v>
      </c>
      <c r="BG24" s="318">
        <v>11683.72</v>
      </c>
      <c r="BH24" s="318">
        <v>39293.49</v>
      </c>
      <c r="BI24" s="321">
        <v>8781.0300000000007</v>
      </c>
      <c r="BJ24" s="305">
        <v>10013.66</v>
      </c>
      <c r="BK24" s="305">
        <v>0</v>
      </c>
      <c r="BL24" s="305">
        <v>0</v>
      </c>
      <c r="BM24" s="305">
        <v>23845.24</v>
      </c>
      <c r="BN24" s="305">
        <v>31292.62</v>
      </c>
      <c r="BO24" s="318">
        <v>5303.35</v>
      </c>
      <c r="BP24" s="318">
        <v>0</v>
      </c>
      <c r="BQ24" s="318">
        <v>0</v>
      </c>
      <c r="BR24" s="318">
        <v>0</v>
      </c>
      <c r="BS24" s="318">
        <v>10.298</v>
      </c>
      <c r="BT24" s="140">
        <f t="shared" si="10"/>
        <v>-0.99911860263683139</v>
      </c>
    </row>
    <row r="25" spans="1:72">
      <c r="A25" s="306" t="s">
        <v>133</v>
      </c>
      <c r="B25" s="303">
        <v>412.34</v>
      </c>
      <c r="C25" s="303">
        <v>0</v>
      </c>
      <c r="D25" s="303">
        <v>0</v>
      </c>
      <c r="E25" s="303">
        <v>957.36</v>
      </c>
      <c r="F25" s="303">
        <v>13408.578</v>
      </c>
      <c r="G25" s="303">
        <v>12416.37</v>
      </c>
      <c r="H25" s="303">
        <v>0</v>
      </c>
      <c r="I25" s="303">
        <v>0</v>
      </c>
      <c r="J25" s="303">
        <v>0</v>
      </c>
      <c r="K25" s="303">
        <v>0</v>
      </c>
      <c r="L25" s="303">
        <v>1767.01</v>
      </c>
      <c r="M25" s="310">
        <v>357.13</v>
      </c>
      <c r="N25" s="303">
        <v>0</v>
      </c>
      <c r="O25" s="303">
        <v>0</v>
      </c>
      <c r="P25" s="303">
        <v>0</v>
      </c>
      <c r="Q25" s="303">
        <v>0</v>
      </c>
      <c r="R25" s="303">
        <v>8309.26</v>
      </c>
      <c r="S25" s="303">
        <v>11443.9</v>
      </c>
      <c r="T25" s="303">
        <v>1050.19</v>
      </c>
      <c r="U25" s="303">
        <v>0</v>
      </c>
      <c r="V25" s="303">
        <v>0</v>
      </c>
      <c r="W25" s="303">
        <v>0</v>
      </c>
      <c r="X25" s="303">
        <v>14300.77</v>
      </c>
      <c r="Y25" s="303">
        <v>4174.0200000000004</v>
      </c>
      <c r="Z25" s="304">
        <v>2458.11</v>
      </c>
      <c r="AA25" s="305">
        <v>0</v>
      </c>
      <c r="AB25" s="305">
        <v>0</v>
      </c>
      <c r="AC25" s="305">
        <v>2929.81</v>
      </c>
      <c r="AD25" s="305">
        <v>18407.02</v>
      </c>
      <c r="AE25" s="305">
        <v>6052.17</v>
      </c>
      <c r="AF25" s="305">
        <v>0</v>
      </c>
      <c r="AG25" s="305">
        <v>0</v>
      </c>
      <c r="AH25" s="305">
        <v>0</v>
      </c>
      <c r="AI25" s="305">
        <v>0</v>
      </c>
      <c r="AJ25" s="305">
        <v>9488.34</v>
      </c>
      <c r="AK25" s="305">
        <v>18509.96</v>
      </c>
      <c r="AL25" s="304">
        <v>78.772999999999996</v>
      </c>
      <c r="AM25" s="305">
        <v>0</v>
      </c>
      <c r="AN25" s="305">
        <v>0</v>
      </c>
      <c r="AO25" s="305">
        <v>0</v>
      </c>
      <c r="AP25" s="305">
        <v>21064.069355389802</v>
      </c>
      <c r="AQ25" s="305">
        <v>3979.9006446102298</v>
      </c>
      <c r="AR25" s="305">
        <v>3419.29</v>
      </c>
      <c r="AS25" s="305">
        <v>0</v>
      </c>
      <c r="AT25" s="305">
        <v>0</v>
      </c>
      <c r="AU25" s="305">
        <v>0</v>
      </c>
      <c r="AV25" s="305">
        <v>3292.6</v>
      </c>
      <c r="AW25" s="305">
        <v>8086.72</v>
      </c>
      <c r="AX25" s="304">
        <v>10231.959999999999</v>
      </c>
      <c r="AY25" s="318">
        <v>249.9</v>
      </c>
      <c r="AZ25" s="318">
        <v>0</v>
      </c>
      <c r="BA25" s="318">
        <v>0</v>
      </c>
      <c r="BB25" s="318">
        <v>0</v>
      </c>
      <c r="BC25" s="318">
        <v>6.6</v>
      </c>
      <c r="BD25" s="318">
        <v>0</v>
      </c>
      <c r="BE25" s="318">
        <v>7.81</v>
      </c>
      <c r="BF25" s="318">
        <v>0</v>
      </c>
      <c r="BG25" s="318">
        <v>989.23</v>
      </c>
      <c r="BH25" s="318">
        <v>6249.34</v>
      </c>
      <c r="BI25" s="321">
        <v>6606.13</v>
      </c>
      <c r="BJ25" s="305">
        <v>1987.87</v>
      </c>
      <c r="BK25" s="305">
        <v>0</v>
      </c>
      <c r="BL25" s="305">
        <v>0</v>
      </c>
      <c r="BM25" s="305">
        <v>6835.08</v>
      </c>
      <c r="BN25" s="305">
        <v>15721.65</v>
      </c>
      <c r="BO25" s="318">
        <v>2666.85</v>
      </c>
      <c r="BP25" s="318">
        <v>0</v>
      </c>
      <c r="BQ25" s="318">
        <v>0</v>
      </c>
      <c r="BR25" s="318">
        <v>0</v>
      </c>
      <c r="BS25" s="318">
        <v>0</v>
      </c>
      <c r="BT25" s="140">
        <f t="shared" si="10"/>
        <v>-1</v>
      </c>
    </row>
    <row r="26" spans="1:72">
      <c r="A26" s="306" t="s">
        <v>117</v>
      </c>
      <c r="B26" s="303">
        <v>2726.93</v>
      </c>
      <c r="C26" s="303">
        <v>0</v>
      </c>
      <c r="D26" s="303">
        <v>0</v>
      </c>
      <c r="E26" s="303">
        <v>3227.66</v>
      </c>
      <c r="F26" s="303">
        <v>23797.612000000001</v>
      </c>
      <c r="G26" s="303">
        <v>31407.759999999998</v>
      </c>
      <c r="H26" s="303">
        <v>0</v>
      </c>
      <c r="I26" s="303">
        <v>0</v>
      </c>
      <c r="J26" s="303">
        <v>0</v>
      </c>
      <c r="K26" s="303">
        <v>0</v>
      </c>
      <c r="L26" s="303">
        <v>1906.4592500000001</v>
      </c>
      <c r="M26" s="310">
        <v>408.27199999999999</v>
      </c>
      <c r="N26" s="303">
        <v>0</v>
      </c>
      <c r="O26" s="303">
        <v>0</v>
      </c>
      <c r="P26" s="303">
        <v>0</v>
      </c>
      <c r="Q26" s="303">
        <v>1.5390635883321799</v>
      </c>
      <c r="R26" s="303">
        <v>830.78670478250206</v>
      </c>
      <c r="S26" s="303">
        <v>5952.5</v>
      </c>
      <c r="T26" s="303">
        <v>20.386234043367701</v>
      </c>
      <c r="U26" s="303">
        <v>0</v>
      </c>
      <c r="V26" s="303">
        <v>8.4499999999999993</v>
      </c>
      <c r="W26" s="303">
        <v>0</v>
      </c>
      <c r="X26" s="303">
        <v>15367.16</v>
      </c>
      <c r="Y26" s="303">
        <v>2996.41</v>
      </c>
      <c r="Z26" s="304">
        <v>6100.16</v>
      </c>
      <c r="AA26" s="305">
        <v>34.909999999999997</v>
      </c>
      <c r="AB26" s="305">
        <v>5.04</v>
      </c>
      <c r="AC26" s="305">
        <v>4725.7299999999996</v>
      </c>
      <c r="AD26" s="305">
        <v>11920.95</v>
      </c>
      <c r="AE26" s="305">
        <v>4222.45</v>
      </c>
      <c r="AF26" s="305">
        <v>0</v>
      </c>
      <c r="AG26" s="305">
        <v>0</v>
      </c>
      <c r="AH26" s="305">
        <v>0</v>
      </c>
      <c r="AI26" s="305">
        <v>0</v>
      </c>
      <c r="AJ26" s="305">
        <v>9908.6200000000008</v>
      </c>
      <c r="AK26" s="305">
        <v>26475.68</v>
      </c>
      <c r="AL26" s="304">
        <v>0</v>
      </c>
      <c r="AM26" s="305">
        <v>0</v>
      </c>
      <c r="AN26" s="305">
        <v>0</v>
      </c>
      <c r="AO26" s="305">
        <v>0</v>
      </c>
      <c r="AP26" s="305">
        <v>38122.514039555899</v>
      </c>
      <c r="AQ26" s="305">
        <v>5206.3609604440599</v>
      </c>
      <c r="AR26" s="305">
        <v>1668.03</v>
      </c>
      <c r="AS26" s="305">
        <v>0</v>
      </c>
      <c r="AT26" s="305">
        <v>0</v>
      </c>
      <c r="AU26" s="305">
        <v>0</v>
      </c>
      <c r="AV26" s="305">
        <v>1792.4</v>
      </c>
      <c r="AW26" s="305">
        <v>2466.73</v>
      </c>
      <c r="AX26" s="304">
        <v>8260.16</v>
      </c>
      <c r="AY26" s="318">
        <v>121.69</v>
      </c>
      <c r="AZ26" s="318">
        <v>0</v>
      </c>
      <c r="BA26" s="318">
        <v>0</v>
      </c>
      <c r="BB26" s="318">
        <v>0</v>
      </c>
      <c r="BC26" s="318">
        <v>0</v>
      </c>
      <c r="BD26" s="318">
        <v>0.82</v>
      </c>
      <c r="BE26" s="318">
        <v>19.54</v>
      </c>
      <c r="BF26" s="318">
        <v>0.66</v>
      </c>
      <c r="BG26" s="318">
        <v>1.55</v>
      </c>
      <c r="BH26" s="318">
        <v>2427.37</v>
      </c>
      <c r="BI26" s="321">
        <v>3902.16</v>
      </c>
      <c r="BJ26" s="305">
        <v>1189.57</v>
      </c>
      <c r="BK26" s="305">
        <v>0</v>
      </c>
      <c r="BL26" s="305">
        <v>0</v>
      </c>
      <c r="BM26" s="305">
        <v>3870.76</v>
      </c>
      <c r="BN26" s="305">
        <v>9563.7000000000007</v>
      </c>
      <c r="BO26" s="318">
        <v>0</v>
      </c>
      <c r="BP26" s="318">
        <v>0</v>
      </c>
      <c r="BQ26" s="318">
        <v>0</v>
      </c>
      <c r="BR26" s="318">
        <v>0</v>
      </c>
      <c r="BS26" s="318">
        <v>0</v>
      </c>
      <c r="BT26" s="140">
        <f t="shared" si="10"/>
        <v>-1</v>
      </c>
    </row>
    <row r="27" spans="1:72">
      <c r="A27" s="306" t="s">
        <v>135</v>
      </c>
      <c r="B27" s="303">
        <v>8174</v>
      </c>
      <c r="C27" s="303">
        <v>1040</v>
      </c>
      <c r="D27" s="303">
        <v>0</v>
      </c>
      <c r="E27" s="303">
        <v>0</v>
      </c>
      <c r="F27" s="303">
        <v>0</v>
      </c>
      <c r="G27" s="303">
        <v>1403.9</v>
      </c>
      <c r="H27" s="303">
        <v>0</v>
      </c>
      <c r="I27" s="303">
        <v>70.75</v>
      </c>
      <c r="J27" s="303">
        <v>0</v>
      </c>
      <c r="K27" s="303">
        <v>22.25</v>
      </c>
      <c r="L27" s="303">
        <v>0</v>
      </c>
      <c r="M27" s="310">
        <v>0</v>
      </c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0</v>
      </c>
      <c r="T27" s="303">
        <v>0</v>
      </c>
      <c r="U27" s="303">
        <v>0</v>
      </c>
      <c r="V27" s="303">
        <v>0</v>
      </c>
      <c r="W27" s="303">
        <v>0</v>
      </c>
      <c r="X27" s="303">
        <v>0</v>
      </c>
      <c r="Y27" s="303">
        <v>0</v>
      </c>
      <c r="Z27" s="304">
        <v>0</v>
      </c>
      <c r="AA27" s="305">
        <v>2049.25</v>
      </c>
      <c r="AB27" s="305">
        <v>2371.25</v>
      </c>
      <c r="AC27" s="305">
        <v>0</v>
      </c>
      <c r="AD27" s="305">
        <v>0</v>
      </c>
      <c r="AE27" s="305">
        <v>0</v>
      </c>
      <c r="AF27" s="305">
        <v>0</v>
      </c>
      <c r="AG27" s="305">
        <v>0</v>
      </c>
      <c r="AH27" s="305">
        <v>0</v>
      </c>
      <c r="AI27" s="305">
        <v>0</v>
      </c>
      <c r="AJ27" s="305">
        <v>0</v>
      </c>
      <c r="AK27" s="305">
        <v>0</v>
      </c>
      <c r="AL27" s="304">
        <v>1388</v>
      </c>
      <c r="AM27" s="305">
        <v>4272</v>
      </c>
      <c r="AN27" s="305">
        <v>1386.5</v>
      </c>
      <c r="AO27" s="305">
        <v>0</v>
      </c>
      <c r="AP27" s="305">
        <v>0</v>
      </c>
      <c r="AQ27" s="305">
        <v>0</v>
      </c>
      <c r="AR27" s="305">
        <v>0</v>
      </c>
      <c r="AS27" s="305">
        <v>0</v>
      </c>
      <c r="AT27" s="305">
        <v>0</v>
      </c>
      <c r="AU27" s="305">
        <v>0</v>
      </c>
      <c r="AV27" s="305">
        <v>0</v>
      </c>
      <c r="AW27" s="305">
        <v>0</v>
      </c>
      <c r="AX27" s="304">
        <v>0</v>
      </c>
      <c r="AY27" s="318">
        <v>0</v>
      </c>
      <c r="AZ27" s="318">
        <v>0</v>
      </c>
      <c r="BA27" s="318">
        <v>0</v>
      </c>
      <c r="BB27" s="318">
        <v>0</v>
      </c>
      <c r="BC27" s="318">
        <v>0</v>
      </c>
      <c r="BD27" s="318">
        <v>0</v>
      </c>
      <c r="BE27" s="318">
        <v>0</v>
      </c>
      <c r="BF27" s="318">
        <v>0</v>
      </c>
      <c r="BG27" s="318">
        <v>0</v>
      </c>
      <c r="BH27" s="318">
        <v>0</v>
      </c>
      <c r="BI27" s="321">
        <v>0</v>
      </c>
      <c r="BJ27" s="305">
        <v>0</v>
      </c>
      <c r="BK27" s="305">
        <v>0</v>
      </c>
      <c r="BL27" s="305">
        <v>0</v>
      </c>
      <c r="BM27" s="305">
        <v>0</v>
      </c>
      <c r="BN27" s="305">
        <v>0</v>
      </c>
      <c r="BO27" s="318">
        <v>0</v>
      </c>
      <c r="BP27" s="318">
        <v>0</v>
      </c>
      <c r="BQ27" s="318">
        <v>0</v>
      </c>
      <c r="BR27" s="318">
        <v>0</v>
      </c>
      <c r="BS27" s="318">
        <v>0</v>
      </c>
      <c r="BT27" s="140" t="str">
        <f t="shared" si="10"/>
        <v>-</v>
      </c>
    </row>
    <row r="28" spans="1:72">
      <c r="A28" s="306" t="s">
        <v>152</v>
      </c>
      <c r="B28" s="303">
        <v>5277.99</v>
      </c>
      <c r="C28" s="303">
        <v>942.63</v>
      </c>
      <c r="D28" s="303">
        <v>0</v>
      </c>
      <c r="E28" s="303">
        <v>0</v>
      </c>
      <c r="F28" s="303">
        <v>0</v>
      </c>
      <c r="G28" s="303">
        <v>268.7</v>
      </c>
      <c r="H28" s="303">
        <v>0</v>
      </c>
      <c r="I28" s="303">
        <v>18.54</v>
      </c>
      <c r="J28" s="303">
        <v>0</v>
      </c>
      <c r="K28" s="303">
        <v>0</v>
      </c>
      <c r="L28" s="303">
        <v>0</v>
      </c>
      <c r="M28" s="310">
        <v>0</v>
      </c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4">
        <v>0</v>
      </c>
      <c r="AA28" s="305">
        <v>0</v>
      </c>
      <c r="AB28" s="305">
        <v>0</v>
      </c>
      <c r="AC28" s="305">
        <v>0</v>
      </c>
      <c r="AD28" s="305">
        <v>0</v>
      </c>
      <c r="AE28" s="305">
        <v>0</v>
      </c>
      <c r="AF28" s="305">
        <v>0</v>
      </c>
      <c r="AG28" s="305">
        <v>0</v>
      </c>
      <c r="AH28" s="305">
        <v>0</v>
      </c>
      <c r="AI28" s="305">
        <v>0</v>
      </c>
      <c r="AJ28" s="305">
        <v>0</v>
      </c>
      <c r="AK28" s="305">
        <v>0</v>
      </c>
      <c r="AL28" s="304">
        <v>0</v>
      </c>
      <c r="AM28" s="305">
        <v>0</v>
      </c>
      <c r="AN28" s="305">
        <v>0</v>
      </c>
      <c r="AO28" s="305">
        <v>0</v>
      </c>
      <c r="AP28" s="305">
        <v>0</v>
      </c>
      <c r="AQ28" s="305">
        <v>0</v>
      </c>
      <c r="AR28" s="305">
        <v>0</v>
      </c>
      <c r="AS28" s="305">
        <v>0</v>
      </c>
      <c r="AT28" s="305">
        <v>0</v>
      </c>
      <c r="AU28" s="305">
        <v>0</v>
      </c>
      <c r="AV28" s="305">
        <v>0</v>
      </c>
      <c r="AW28" s="305">
        <v>0</v>
      </c>
      <c r="AX28" s="304">
        <v>0</v>
      </c>
      <c r="AY28" s="318">
        <v>0</v>
      </c>
      <c r="AZ28" s="318">
        <v>0</v>
      </c>
      <c r="BA28" s="318">
        <v>0</v>
      </c>
      <c r="BB28" s="318">
        <v>0</v>
      </c>
      <c r="BC28" s="318">
        <v>0</v>
      </c>
      <c r="BD28" s="318">
        <v>0</v>
      </c>
      <c r="BE28" s="318">
        <v>0</v>
      </c>
      <c r="BF28" s="318">
        <v>0</v>
      </c>
      <c r="BG28" s="318">
        <v>0</v>
      </c>
      <c r="BH28" s="318">
        <v>0</v>
      </c>
      <c r="BI28" s="321">
        <v>0</v>
      </c>
      <c r="BJ28" s="305">
        <v>0</v>
      </c>
      <c r="BK28" s="305">
        <v>0</v>
      </c>
      <c r="BL28" s="305">
        <v>0</v>
      </c>
      <c r="BM28" s="305">
        <v>0</v>
      </c>
      <c r="BN28" s="305">
        <v>0</v>
      </c>
      <c r="BO28" s="318">
        <v>0</v>
      </c>
      <c r="BP28" s="318">
        <v>0</v>
      </c>
      <c r="BQ28" s="318">
        <v>0</v>
      </c>
      <c r="BR28" s="318">
        <v>0</v>
      </c>
      <c r="BS28" s="318">
        <v>0</v>
      </c>
      <c r="BT28" s="140" t="str">
        <f t="shared" si="10"/>
        <v>-</v>
      </c>
    </row>
    <row r="29" spans="1:72">
      <c r="A29" s="302" t="s">
        <v>118</v>
      </c>
      <c r="B29" s="303">
        <v>6880.75</v>
      </c>
      <c r="C29" s="303">
        <v>2158.75</v>
      </c>
      <c r="D29" s="303">
        <v>0</v>
      </c>
      <c r="E29" s="303">
        <v>0</v>
      </c>
      <c r="F29" s="303">
        <v>0</v>
      </c>
      <c r="G29" s="303">
        <v>1392.2</v>
      </c>
      <c r="H29" s="303">
        <v>0</v>
      </c>
      <c r="I29" s="303">
        <v>0</v>
      </c>
      <c r="J29" s="303">
        <v>0</v>
      </c>
      <c r="K29" s="303">
        <v>437.75</v>
      </c>
      <c r="L29" s="303">
        <v>0</v>
      </c>
      <c r="M29" s="310">
        <v>0</v>
      </c>
      <c r="N29" s="303">
        <v>0</v>
      </c>
      <c r="O29" s="303">
        <v>0</v>
      </c>
      <c r="P29" s="303">
        <v>0</v>
      </c>
      <c r="Q29" s="303">
        <v>0</v>
      </c>
      <c r="R29" s="303">
        <v>0</v>
      </c>
      <c r="S29" s="303">
        <v>0</v>
      </c>
      <c r="T29" s="303">
        <v>0</v>
      </c>
      <c r="U29" s="303">
        <v>0</v>
      </c>
      <c r="V29" s="303">
        <v>0</v>
      </c>
      <c r="W29" s="303">
        <v>0</v>
      </c>
      <c r="X29" s="303">
        <v>0</v>
      </c>
      <c r="Y29" s="303">
        <v>0</v>
      </c>
      <c r="Z29" s="304">
        <v>0</v>
      </c>
      <c r="AA29" s="305">
        <v>3323</v>
      </c>
      <c r="AB29" s="305">
        <v>4013.5</v>
      </c>
      <c r="AC29" s="305">
        <v>133.9</v>
      </c>
      <c r="AD29" s="305">
        <v>0</v>
      </c>
      <c r="AE29" s="305">
        <v>0</v>
      </c>
      <c r="AF29" s="305">
        <v>0</v>
      </c>
      <c r="AG29" s="305">
        <v>0</v>
      </c>
      <c r="AH29" s="305">
        <v>0</v>
      </c>
      <c r="AI29" s="305">
        <v>0</v>
      </c>
      <c r="AJ29" s="305">
        <v>0</v>
      </c>
      <c r="AK29" s="305">
        <v>1236.4000000000001</v>
      </c>
      <c r="AL29" s="304">
        <v>3316.55</v>
      </c>
      <c r="AM29" s="305">
        <v>1753.45</v>
      </c>
      <c r="AN29" s="305">
        <v>574.75</v>
      </c>
      <c r="AO29" s="305">
        <v>0</v>
      </c>
      <c r="AP29" s="305">
        <v>0</v>
      </c>
      <c r="AQ29" s="305">
        <v>0</v>
      </c>
      <c r="AR29" s="305">
        <v>1700.55</v>
      </c>
      <c r="AS29" s="305">
        <v>3198.7</v>
      </c>
      <c r="AT29" s="305">
        <v>0</v>
      </c>
      <c r="AU29" s="305">
        <v>0</v>
      </c>
      <c r="AV29" s="305">
        <v>0</v>
      </c>
      <c r="AW29" s="305">
        <v>0</v>
      </c>
      <c r="AX29" s="304">
        <v>0</v>
      </c>
      <c r="AY29" s="318">
        <v>22.4</v>
      </c>
      <c r="AZ29" s="318">
        <v>0</v>
      </c>
      <c r="BA29" s="318">
        <v>0</v>
      </c>
      <c r="BB29" s="318">
        <v>345.3</v>
      </c>
      <c r="BC29" s="318">
        <v>0</v>
      </c>
      <c r="BD29" s="318">
        <v>0</v>
      </c>
      <c r="BE29" s="318">
        <v>24.7</v>
      </c>
      <c r="BF29" s="318">
        <v>0</v>
      </c>
      <c r="BG29" s="318">
        <v>0</v>
      </c>
      <c r="BH29" s="318">
        <v>0</v>
      </c>
      <c r="BI29" s="321">
        <v>154.85</v>
      </c>
      <c r="BJ29" s="305">
        <v>0</v>
      </c>
      <c r="BK29" s="305">
        <v>0</v>
      </c>
      <c r="BL29" s="305">
        <v>0</v>
      </c>
      <c r="BM29" s="305">
        <v>0</v>
      </c>
      <c r="BN29" s="305">
        <v>0</v>
      </c>
      <c r="BO29" s="318">
        <v>1158.5999999999999</v>
      </c>
      <c r="BP29" s="318">
        <v>4159.3500000000004</v>
      </c>
      <c r="BQ29" s="318">
        <v>7.93</v>
      </c>
      <c r="BR29" s="318">
        <v>0</v>
      </c>
      <c r="BS29" s="318">
        <v>0</v>
      </c>
      <c r="BT29" s="140" t="str">
        <f t="shared" si="10"/>
        <v>-</v>
      </c>
    </row>
    <row r="30" spans="1:72">
      <c r="A30" s="306" t="s">
        <v>153</v>
      </c>
      <c r="B30" s="303">
        <v>5895.7</v>
      </c>
      <c r="C30" s="303">
        <v>1664.25</v>
      </c>
      <c r="D30" s="303">
        <v>0</v>
      </c>
      <c r="E30" s="303">
        <v>0</v>
      </c>
      <c r="F30" s="303">
        <v>0</v>
      </c>
      <c r="G30" s="303">
        <v>957.5</v>
      </c>
      <c r="H30" s="303">
        <v>0</v>
      </c>
      <c r="I30" s="303">
        <v>0</v>
      </c>
      <c r="J30" s="303">
        <v>0</v>
      </c>
      <c r="K30" s="303">
        <v>0</v>
      </c>
      <c r="L30" s="303">
        <v>0</v>
      </c>
      <c r="M30" s="310">
        <v>0</v>
      </c>
      <c r="N30" s="303">
        <v>0</v>
      </c>
      <c r="O30" s="303">
        <v>0</v>
      </c>
      <c r="P30" s="303">
        <v>0</v>
      </c>
      <c r="Q30" s="303">
        <v>0</v>
      </c>
      <c r="R30" s="303">
        <v>0</v>
      </c>
      <c r="S30" s="303">
        <v>0</v>
      </c>
      <c r="T30" s="303">
        <v>0</v>
      </c>
      <c r="U30" s="303">
        <v>0</v>
      </c>
      <c r="V30" s="303">
        <v>0</v>
      </c>
      <c r="W30" s="303">
        <v>0</v>
      </c>
      <c r="X30" s="303">
        <v>0</v>
      </c>
      <c r="Y30" s="303">
        <v>0</v>
      </c>
      <c r="Z30" s="304">
        <v>0</v>
      </c>
      <c r="AA30" s="305">
        <v>110</v>
      </c>
      <c r="AB30" s="305">
        <v>2479.1</v>
      </c>
      <c r="AC30" s="305">
        <v>2555.54</v>
      </c>
      <c r="AD30" s="305">
        <v>0</v>
      </c>
      <c r="AE30" s="305">
        <v>0</v>
      </c>
      <c r="AF30" s="305">
        <v>678.05</v>
      </c>
      <c r="AG30" s="305">
        <v>0</v>
      </c>
      <c r="AH30" s="305">
        <v>0</v>
      </c>
      <c r="AI30" s="305">
        <v>0</v>
      </c>
      <c r="AJ30" s="305">
        <v>0</v>
      </c>
      <c r="AK30" s="305">
        <v>745.85</v>
      </c>
      <c r="AL30" s="304">
        <v>2690.15</v>
      </c>
      <c r="AM30" s="305">
        <v>1375.85</v>
      </c>
      <c r="AN30" s="305">
        <v>1722.9</v>
      </c>
      <c r="AO30" s="305">
        <v>1857</v>
      </c>
      <c r="AP30" s="305">
        <v>998.7</v>
      </c>
      <c r="AQ30" s="305">
        <v>346.5</v>
      </c>
      <c r="AR30" s="305">
        <v>854.45</v>
      </c>
      <c r="AS30" s="305">
        <v>2314.4</v>
      </c>
      <c r="AT30" s="305">
        <v>0</v>
      </c>
      <c r="AU30" s="305">
        <v>0</v>
      </c>
      <c r="AV30" s="305">
        <v>0</v>
      </c>
      <c r="AW30" s="305">
        <v>0</v>
      </c>
      <c r="AX30" s="304">
        <v>0</v>
      </c>
      <c r="AY30" s="318">
        <v>56.55</v>
      </c>
      <c r="AZ30" s="318">
        <v>0</v>
      </c>
      <c r="BA30" s="318">
        <v>0</v>
      </c>
      <c r="BB30" s="318">
        <v>56.85</v>
      </c>
      <c r="BC30" s="318">
        <v>0</v>
      </c>
      <c r="BD30" s="318">
        <v>0</v>
      </c>
      <c r="BE30" s="318">
        <v>0</v>
      </c>
      <c r="BF30" s="318">
        <v>0</v>
      </c>
      <c r="BG30" s="318">
        <v>0</v>
      </c>
      <c r="BH30" s="318">
        <v>0</v>
      </c>
      <c r="BI30" s="321">
        <v>0</v>
      </c>
      <c r="BJ30" s="305">
        <v>0</v>
      </c>
      <c r="BK30" s="305">
        <v>0</v>
      </c>
      <c r="BL30" s="305">
        <v>0</v>
      </c>
      <c r="BM30" s="305">
        <v>0</v>
      </c>
      <c r="BN30" s="305">
        <v>0</v>
      </c>
      <c r="BO30" s="318">
        <v>996.8</v>
      </c>
      <c r="BP30" s="318">
        <v>2402.4499999999998</v>
      </c>
      <c r="BQ30" s="318">
        <v>9.0399999999999991</v>
      </c>
      <c r="BR30" s="318">
        <v>0</v>
      </c>
      <c r="BS30" s="318">
        <v>0</v>
      </c>
      <c r="BT30" s="140" t="str">
        <f t="shared" si="10"/>
        <v>-</v>
      </c>
    </row>
    <row r="31" spans="1:72">
      <c r="A31" s="306" t="s">
        <v>154</v>
      </c>
      <c r="B31" s="303">
        <v>4218.8999999999996</v>
      </c>
      <c r="C31" s="303">
        <v>1951.06</v>
      </c>
      <c r="D31" s="303">
        <v>0</v>
      </c>
      <c r="E31" s="303">
        <v>0</v>
      </c>
      <c r="F31" s="303">
        <v>0</v>
      </c>
      <c r="G31" s="303">
        <v>3609.81</v>
      </c>
      <c r="H31" s="303">
        <v>0</v>
      </c>
      <c r="I31" s="303">
        <v>551.83000000000004</v>
      </c>
      <c r="J31" s="303">
        <v>0</v>
      </c>
      <c r="K31" s="303">
        <v>0</v>
      </c>
      <c r="L31" s="303">
        <v>0</v>
      </c>
      <c r="M31" s="310">
        <v>0</v>
      </c>
      <c r="N31" s="303">
        <v>0</v>
      </c>
      <c r="O31" s="303">
        <v>0</v>
      </c>
      <c r="P31" s="303">
        <v>0</v>
      </c>
      <c r="Q31" s="303">
        <v>0</v>
      </c>
      <c r="R31" s="303">
        <v>0</v>
      </c>
      <c r="S31" s="303">
        <v>0</v>
      </c>
      <c r="T31" s="303">
        <v>0</v>
      </c>
      <c r="U31" s="303">
        <v>0</v>
      </c>
      <c r="V31" s="303">
        <v>0</v>
      </c>
      <c r="W31" s="303">
        <v>0</v>
      </c>
      <c r="X31" s="303">
        <v>0</v>
      </c>
      <c r="Y31" s="303">
        <v>0</v>
      </c>
      <c r="Z31" s="304">
        <v>0</v>
      </c>
      <c r="AA31" s="305">
        <v>1857.64</v>
      </c>
      <c r="AB31" s="305">
        <v>5090.63</v>
      </c>
      <c r="AC31" s="305">
        <v>4000.26</v>
      </c>
      <c r="AD31" s="305">
        <v>358.25</v>
      </c>
      <c r="AE31" s="305">
        <v>4213.72</v>
      </c>
      <c r="AF31" s="305">
        <v>2479.98</v>
      </c>
      <c r="AG31" s="305">
        <v>461.08</v>
      </c>
      <c r="AH31" s="305">
        <v>9.43</v>
      </c>
      <c r="AI31" s="305">
        <v>85.3</v>
      </c>
      <c r="AJ31" s="305">
        <v>1918.21</v>
      </c>
      <c r="AK31" s="305">
        <v>5714.64</v>
      </c>
      <c r="AL31" s="304">
        <v>0</v>
      </c>
      <c r="AM31" s="305">
        <v>0</v>
      </c>
      <c r="AN31" s="305">
        <v>0</v>
      </c>
      <c r="AO31" s="305">
        <v>0</v>
      </c>
      <c r="AP31" s="305">
        <v>0</v>
      </c>
      <c r="AQ31" s="305">
        <v>0</v>
      </c>
      <c r="AR31" s="305">
        <v>0</v>
      </c>
      <c r="AS31" s="305">
        <v>0</v>
      </c>
      <c r="AT31" s="305">
        <v>0</v>
      </c>
      <c r="AU31" s="305">
        <v>0</v>
      </c>
      <c r="AV31" s="305">
        <v>0</v>
      </c>
      <c r="AW31" s="305">
        <v>0</v>
      </c>
      <c r="AX31" s="304">
        <v>807.75</v>
      </c>
      <c r="AY31" s="318">
        <v>471.57</v>
      </c>
      <c r="AZ31" s="318">
        <v>0</v>
      </c>
      <c r="BA31" s="318">
        <v>0.7</v>
      </c>
      <c r="BB31" s="318">
        <v>786.96</v>
      </c>
      <c r="BC31" s="318">
        <v>20.81</v>
      </c>
      <c r="BD31" s="318">
        <v>0</v>
      </c>
      <c r="BE31" s="318">
        <v>2.7</v>
      </c>
      <c r="BF31" s="318">
        <v>0</v>
      </c>
      <c r="BG31" s="318">
        <v>0</v>
      </c>
      <c r="BH31" s="318">
        <v>0</v>
      </c>
      <c r="BI31" s="321">
        <v>0</v>
      </c>
      <c r="BJ31" s="305">
        <v>0</v>
      </c>
      <c r="BK31" s="305">
        <v>0</v>
      </c>
      <c r="BL31" s="305">
        <v>11.13</v>
      </c>
      <c r="BM31" s="305">
        <v>0</v>
      </c>
      <c r="BN31" s="305">
        <v>700.64</v>
      </c>
      <c r="BO31" s="318">
        <v>3753.06</v>
      </c>
      <c r="BP31" s="318">
        <v>1195.17</v>
      </c>
      <c r="BQ31" s="318">
        <v>0</v>
      </c>
      <c r="BR31" s="318">
        <v>0</v>
      </c>
      <c r="BS31" s="318">
        <v>0</v>
      </c>
      <c r="BT31" s="140" t="str">
        <f t="shared" si="10"/>
        <v>-</v>
      </c>
    </row>
    <row r="32" spans="1:72">
      <c r="A32" s="307" t="s">
        <v>119</v>
      </c>
      <c r="B32" s="308">
        <v>0</v>
      </c>
      <c r="C32" s="308">
        <v>0</v>
      </c>
      <c r="D32" s="308">
        <v>0</v>
      </c>
      <c r="E32" s="308">
        <v>0</v>
      </c>
      <c r="F32" s="308">
        <v>0</v>
      </c>
      <c r="G32" s="308">
        <v>1372.07</v>
      </c>
      <c r="H32" s="308">
        <v>0</v>
      </c>
      <c r="I32" s="308">
        <v>0</v>
      </c>
      <c r="J32" s="308">
        <v>0</v>
      </c>
      <c r="K32" s="308">
        <v>0</v>
      </c>
      <c r="L32" s="308">
        <v>0</v>
      </c>
      <c r="M32" s="312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15">
        <v>0</v>
      </c>
      <c r="AA32" s="308">
        <v>493.55</v>
      </c>
      <c r="AB32" s="308">
        <v>2494.3000000000002</v>
      </c>
      <c r="AC32" s="308">
        <v>1398.5</v>
      </c>
      <c r="AD32" s="308">
        <v>670.75</v>
      </c>
      <c r="AE32" s="308">
        <v>1623.5</v>
      </c>
      <c r="AF32" s="308">
        <v>1170.55</v>
      </c>
      <c r="AG32" s="308">
        <v>50.8</v>
      </c>
      <c r="AH32" s="308">
        <v>0</v>
      </c>
      <c r="AI32" s="308">
        <v>0</v>
      </c>
      <c r="AJ32" s="308">
        <v>0</v>
      </c>
      <c r="AK32" s="308">
        <v>2445.35</v>
      </c>
      <c r="AL32" s="316">
        <v>2174.23</v>
      </c>
      <c r="AM32" s="308">
        <v>2469.6</v>
      </c>
      <c r="AN32" s="308">
        <v>4934.95</v>
      </c>
      <c r="AO32" s="308">
        <v>4345.28</v>
      </c>
      <c r="AP32" s="308">
        <v>6269.54</v>
      </c>
      <c r="AQ32" s="308">
        <v>5950.71</v>
      </c>
      <c r="AR32" s="308">
        <v>4674.5</v>
      </c>
      <c r="AS32" s="308">
        <v>3020.09</v>
      </c>
      <c r="AT32" s="308">
        <v>55.25</v>
      </c>
      <c r="AU32" s="308">
        <v>0</v>
      </c>
      <c r="AV32" s="308">
        <v>0</v>
      </c>
      <c r="AW32" s="308">
        <v>0</v>
      </c>
      <c r="AX32" s="316">
        <v>863.05</v>
      </c>
      <c r="AY32" s="308">
        <v>375.25</v>
      </c>
      <c r="AZ32" s="308">
        <v>0</v>
      </c>
      <c r="BA32" s="308">
        <v>0.7</v>
      </c>
      <c r="BB32" s="308">
        <v>641.65</v>
      </c>
      <c r="BC32" s="308">
        <v>0</v>
      </c>
      <c r="BD32" s="308">
        <v>0</v>
      </c>
      <c r="BE32" s="308">
        <v>0</v>
      </c>
      <c r="BF32" s="308">
        <v>0</v>
      </c>
      <c r="BG32" s="308">
        <v>0</v>
      </c>
      <c r="BH32" s="308">
        <v>0</v>
      </c>
      <c r="BI32" s="323">
        <v>0</v>
      </c>
      <c r="BJ32" s="308">
        <v>0</v>
      </c>
      <c r="BK32" s="308">
        <v>0</v>
      </c>
      <c r="BL32" s="308">
        <v>0</v>
      </c>
      <c r="BM32" s="308">
        <v>0</v>
      </c>
      <c r="BN32" s="324">
        <v>0</v>
      </c>
      <c r="BO32" s="324">
        <v>545.04999999999995</v>
      </c>
      <c r="BP32" s="324">
        <v>1332.65</v>
      </c>
      <c r="BQ32" s="324">
        <v>4.1500000000000004</v>
      </c>
      <c r="BR32" s="324">
        <v>0</v>
      </c>
      <c r="BS32" s="324">
        <v>0</v>
      </c>
      <c r="BT32" s="208" t="str">
        <f t="shared" si="10"/>
        <v>-</v>
      </c>
    </row>
    <row r="33" spans="1:72">
      <c r="A33" s="82" t="s">
        <v>59</v>
      </c>
      <c r="B33" s="309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</row>
    <row r="34" spans="1:72">
      <c r="A34" s="82" t="s">
        <v>60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O34" s="133"/>
      <c r="P34" s="133"/>
      <c r="Q34" s="133"/>
      <c r="R34" s="133"/>
      <c r="S34" s="133"/>
      <c r="T34" s="133"/>
      <c r="X34" s="133"/>
      <c r="Y34" s="133"/>
    </row>
    <row r="35" spans="1:72">
      <c r="A35" s="82" t="s">
        <v>61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X35" s="133"/>
      <c r="Y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/>
      <c r="BQ35"/>
      <c r="BR35" s="133"/>
      <c r="BS35" s="133"/>
    </row>
    <row r="36" spans="1:72">
      <c r="X36" s="133"/>
      <c r="Y36" s="133"/>
      <c r="BP36"/>
      <c r="BQ36"/>
    </row>
    <row r="37" spans="1:72">
      <c r="BP37"/>
      <c r="BQ37"/>
      <c r="BR37"/>
      <c r="BS37"/>
    </row>
    <row r="38" spans="1:72">
      <c r="BP38"/>
      <c r="BQ38"/>
      <c r="BR38"/>
      <c r="BS38"/>
    </row>
    <row r="39" spans="1:72">
      <c r="BP39"/>
      <c r="BQ39"/>
      <c r="BR39"/>
      <c r="BS39"/>
    </row>
    <row r="40" spans="1:72">
      <c r="BP40"/>
      <c r="BQ40"/>
      <c r="BR40"/>
      <c r="BS40"/>
    </row>
    <row r="41" spans="1:72">
      <c r="BP41"/>
      <c r="BQ41"/>
      <c r="BR41"/>
      <c r="BS41"/>
    </row>
    <row r="42" spans="1:72">
      <c r="BP42"/>
      <c r="BQ42"/>
      <c r="BR42"/>
      <c r="BS42"/>
    </row>
    <row r="43" spans="1:72">
      <c r="BP43"/>
      <c r="BQ43"/>
      <c r="BR43"/>
      <c r="BS43"/>
    </row>
    <row r="44" spans="1:72">
      <c r="BP44"/>
      <c r="BQ44"/>
      <c r="BR44"/>
      <c r="BS44"/>
    </row>
    <row r="45" spans="1:72">
      <c r="BP45"/>
      <c r="BQ45"/>
      <c r="BR45"/>
      <c r="BS45"/>
    </row>
    <row r="46" spans="1:72">
      <c r="BP46"/>
      <c r="BQ46"/>
      <c r="BR46"/>
      <c r="BS46"/>
    </row>
    <row r="47" spans="1:72">
      <c r="BP47"/>
      <c r="BQ47"/>
      <c r="BR47"/>
      <c r="BS47"/>
    </row>
    <row r="48" spans="1:72">
      <c r="BP48"/>
      <c r="BQ48"/>
      <c r="BR48"/>
      <c r="BS48"/>
    </row>
    <row r="49" spans="68:71">
      <c r="BP49"/>
      <c r="BQ49"/>
      <c r="BR49"/>
      <c r="BS49"/>
    </row>
    <row r="50" spans="68:71">
      <c r="BP50"/>
      <c r="BQ50"/>
      <c r="BR50"/>
      <c r="BS50"/>
    </row>
    <row r="51" spans="68:71">
      <c r="BP51"/>
      <c r="BQ51"/>
      <c r="BR51"/>
      <c r="BS51"/>
    </row>
    <row r="52" spans="68:71">
      <c r="BP52"/>
      <c r="BQ52"/>
      <c r="BR52"/>
      <c r="BS52"/>
    </row>
    <row r="53" spans="68:71">
      <c r="BP53"/>
      <c r="BQ53"/>
      <c r="BR53"/>
      <c r="BS53"/>
    </row>
    <row r="54" spans="68:71">
      <c r="BP54"/>
      <c r="BQ54"/>
      <c r="BR54"/>
      <c r="BS54"/>
    </row>
    <row r="55" spans="68:71">
      <c r="BP55"/>
      <c r="BQ55"/>
      <c r="BR55"/>
      <c r="BS55"/>
    </row>
    <row r="56" spans="68:71">
      <c r="BP56"/>
      <c r="BQ56"/>
      <c r="BR56"/>
      <c r="BS56"/>
    </row>
    <row r="57" spans="68:71">
      <c r="BP57"/>
      <c r="BQ57"/>
      <c r="BR57"/>
      <c r="BS57"/>
    </row>
    <row r="58" spans="68:71">
      <c r="BP58"/>
      <c r="BQ58"/>
      <c r="BR58"/>
      <c r="BS58"/>
    </row>
    <row r="59" spans="68:71">
      <c r="BP59"/>
      <c r="BQ59"/>
      <c r="BR59"/>
      <c r="BS59"/>
    </row>
    <row r="60" spans="68:71">
      <c r="BP60"/>
      <c r="BQ60"/>
      <c r="BR60"/>
      <c r="BS60"/>
    </row>
    <row r="61" spans="68:71">
      <c r="BP61"/>
      <c r="BQ61"/>
    </row>
    <row r="62" spans="68:71">
      <c r="BP62"/>
      <c r="BQ62"/>
    </row>
    <row r="63" spans="68:71">
      <c r="BP63"/>
      <c r="BQ63"/>
    </row>
    <row r="64" spans="68:71">
      <c r="BP64"/>
      <c r="BQ64"/>
    </row>
  </sheetData>
  <sortState ref="BP36:BQ59">
    <sortCondition descending="1" ref="BQ36"/>
  </sortState>
  <mergeCells count="7">
    <mergeCell ref="BJ6:BT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BV63"/>
  <sheetViews>
    <sheetView showGridLines="0" workbookViewId="0">
      <pane xSplit="1" ySplit="7" topLeftCell="BN8" activePane="bottomRight" state="frozen"/>
      <selection pane="topRight"/>
      <selection pane="bottomLeft"/>
      <selection pane="bottomRight" activeCell="A4" sqref="A4"/>
    </sheetView>
  </sheetViews>
  <sheetFormatPr baseColWidth="10" defaultColWidth="11" defaultRowHeight="15"/>
  <cols>
    <col min="1" max="1" width="14" style="53" customWidth="1"/>
    <col min="2" max="25" width="10.7109375" style="53" customWidth="1"/>
    <col min="26" max="71" width="10.42578125" style="53" customWidth="1"/>
    <col min="72" max="72" width="12.5703125" style="53" customWidth="1"/>
  </cols>
  <sheetData>
    <row r="1" spans="1:72">
      <c r="A1" s="87" t="s">
        <v>30</v>
      </c>
    </row>
    <row r="2" spans="1:72">
      <c r="A2" s="87"/>
    </row>
    <row r="3" spans="1:72" ht="15" customHeight="1">
      <c r="A3" s="88" t="s">
        <v>183</v>
      </c>
    </row>
    <row r="4" spans="1:72">
      <c r="A4" s="56" t="s">
        <v>184</v>
      </c>
    </row>
    <row r="5" spans="1:72">
      <c r="A5" s="56" t="s">
        <v>180</v>
      </c>
    </row>
    <row r="6" spans="1:72">
      <c r="A6" s="720" t="s">
        <v>105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3"/>
      <c r="AX6" s="682">
        <v>2023</v>
      </c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9"/>
      <c r="BJ6" s="683">
        <v>2024</v>
      </c>
      <c r="BK6" s="683"/>
      <c r="BL6" s="683"/>
      <c r="BM6" s="683"/>
      <c r="BN6" s="683"/>
      <c r="BO6" s="683"/>
      <c r="BP6" s="683"/>
      <c r="BQ6" s="683"/>
      <c r="BR6" s="683"/>
      <c r="BS6" s="683"/>
      <c r="BT6" s="684"/>
    </row>
    <row r="7" spans="1:72" ht="25.5">
      <c r="A7" s="721"/>
      <c r="B7" s="91" t="s">
        <v>35</v>
      </c>
      <c r="C7" s="91" t="s">
        <v>36</v>
      </c>
      <c r="D7" s="91" t="s">
        <v>37</v>
      </c>
      <c r="E7" s="91" t="s">
        <v>38</v>
      </c>
      <c r="F7" s="230" t="s">
        <v>39</v>
      </c>
      <c r="G7" s="91" t="s">
        <v>40</v>
      </c>
      <c r="H7" s="230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115" t="s">
        <v>46</v>
      </c>
      <c r="N7" s="91" t="s">
        <v>35</v>
      </c>
      <c r="O7" s="91" t="s">
        <v>36</v>
      </c>
      <c r="P7" s="91" t="s">
        <v>37</v>
      </c>
      <c r="Q7" s="91" t="s">
        <v>38</v>
      </c>
      <c r="R7" s="230" t="s">
        <v>39</v>
      </c>
      <c r="S7" s="91" t="s">
        <v>40</v>
      </c>
      <c r="T7" s="230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45" t="s">
        <v>35</v>
      </c>
      <c r="AA7" s="115" t="s">
        <v>36</v>
      </c>
      <c r="AB7" s="115" t="s">
        <v>37</v>
      </c>
      <c r="AC7" s="45" t="s">
        <v>38</v>
      </c>
      <c r="AD7" s="45" t="s">
        <v>39</v>
      </c>
      <c r="AE7" s="116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40" t="s">
        <v>44</v>
      </c>
      <c r="BT7" s="45" t="str">
        <f>'Cdr 10'!BT8</f>
        <v>Var. % 
Oct 24/23</v>
      </c>
    </row>
    <row r="8" spans="1:72">
      <c r="A8" s="295" t="s">
        <v>48</v>
      </c>
      <c r="B8" s="267">
        <f t="shared" ref="B8:AR8" si="0">SUM(B9:B33)</f>
        <v>8307.9699999999993</v>
      </c>
      <c r="C8" s="267">
        <f t="shared" si="0"/>
        <v>366.16699999999997</v>
      </c>
      <c r="D8" s="267">
        <f t="shared" si="0"/>
        <v>92.75</v>
      </c>
      <c r="E8" s="267">
        <f t="shared" si="0"/>
        <v>4961.5339999999997</v>
      </c>
      <c r="F8" s="267">
        <f t="shared" si="0"/>
        <v>39083.836000000003</v>
      </c>
      <c r="G8" s="267">
        <f t="shared" si="0"/>
        <v>21928.328000000001</v>
      </c>
      <c r="H8" s="267">
        <f t="shared" si="0"/>
        <v>7483.9840000000004</v>
      </c>
      <c r="I8" s="267">
        <f t="shared" si="0"/>
        <v>42.981000000000002</v>
      </c>
      <c r="J8" s="267">
        <f t="shared" si="0"/>
        <v>1.24</v>
      </c>
      <c r="K8" s="267">
        <f t="shared" si="0"/>
        <v>153</v>
      </c>
      <c r="L8" s="267">
        <f t="shared" si="0"/>
        <v>21243.599999999999</v>
      </c>
      <c r="M8" s="272">
        <f t="shared" si="0"/>
        <v>5824.5079999999998</v>
      </c>
      <c r="N8" s="267">
        <f t="shared" si="0"/>
        <v>58.912808791331699</v>
      </c>
      <c r="O8" s="267">
        <f t="shared" si="0"/>
        <v>0.28349120595091798</v>
      </c>
      <c r="P8" s="267">
        <f t="shared" si="0"/>
        <v>0</v>
      </c>
      <c r="Q8" s="267">
        <f t="shared" si="0"/>
        <v>4.1792764188317602</v>
      </c>
      <c r="R8" s="267">
        <f t="shared" si="0"/>
        <v>19533.333085598199</v>
      </c>
      <c r="S8" s="267">
        <f t="shared" si="0"/>
        <v>41315.391308256898</v>
      </c>
      <c r="T8" s="267">
        <f t="shared" si="0"/>
        <v>12580.562660465201</v>
      </c>
      <c r="U8" s="267">
        <f t="shared" si="0"/>
        <v>1.9285801340645901</v>
      </c>
      <c r="V8" s="267">
        <f t="shared" si="0"/>
        <v>3.8966644873393301</v>
      </c>
      <c r="W8" s="267">
        <f t="shared" si="0"/>
        <v>7.1205428092626502</v>
      </c>
      <c r="X8" s="267">
        <f t="shared" si="0"/>
        <v>20689.5808067568</v>
      </c>
      <c r="Y8" s="272">
        <f t="shared" si="0"/>
        <v>75213.086037178</v>
      </c>
      <c r="Z8" s="189">
        <f t="shared" si="0"/>
        <v>25882.35</v>
      </c>
      <c r="AA8" s="190">
        <f t="shared" si="0"/>
        <v>622.14</v>
      </c>
      <c r="AB8" s="190">
        <f t="shared" si="0"/>
        <v>1321.32</v>
      </c>
      <c r="AC8" s="190">
        <f t="shared" si="0"/>
        <v>11111.44</v>
      </c>
      <c r="AD8" s="190">
        <f t="shared" si="0"/>
        <v>47467.85</v>
      </c>
      <c r="AE8" s="190">
        <f t="shared" si="0"/>
        <v>26476.67</v>
      </c>
      <c r="AF8" s="190">
        <f t="shared" si="0"/>
        <v>6111.87</v>
      </c>
      <c r="AG8" s="190">
        <f t="shared" si="0"/>
        <v>39.29</v>
      </c>
      <c r="AH8" s="190">
        <f t="shared" si="0"/>
        <v>2.93</v>
      </c>
      <c r="AI8" s="190">
        <f t="shared" si="0"/>
        <v>25.38</v>
      </c>
      <c r="AJ8" s="190">
        <f t="shared" si="0"/>
        <v>13872.49</v>
      </c>
      <c r="AK8" s="190">
        <f t="shared" si="0"/>
        <v>27064.32</v>
      </c>
      <c r="AL8" s="189">
        <f t="shared" si="0"/>
        <v>2702.8200305098098</v>
      </c>
      <c r="AM8" s="190">
        <f t="shared" si="0"/>
        <v>568.36810682223904</v>
      </c>
      <c r="AN8" s="190">
        <f t="shared" si="0"/>
        <v>837.25490927121496</v>
      </c>
      <c r="AO8" s="190">
        <f t="shared" si="0"/>
        <v>682.63248775593001</v>
      </c>
      <c r="AP8" s="190">
        <f t="shared" si="0"/>
        <v>25133.611315080601</v>
      </c>
      <c r="AQ8" s="190">
        <f t="shared" si="0"/>
        <v>28980.6153569282</v>
      </c>
      <c r="AR8" s="190">
        <f t="shared" si="0"/>
        <v>12018.8110798575</v>
      </c>
      <c r="AS8" s="190">
        <f t="shared" ref="AS8:AZ8" si="1">SUM(AS9:AS33)</f>
        <v>206.15093281283501</v>
      </c>
      <c r="AT8" s="190">
        <f t="shared" si="1"/>
        <v>10.016036047681199</v>
      </c>
      <c r="AU8" s="190">
        <f t="shared" si="1"/>
        <v>17.6141682014681</v>
      </c>
      <c r="AV8" s="190">
        <f t="shared" si="1"/>
        <v>2257.9740602030201</v>
      </c>
      <c r="AW8" s="190">
        <f t="shared" si="1"/>
        <v>8336.3458888335499</v>
      </c>
      <c r="AX8" s="189">
        <f t="shared" si="1"/>
        <v>4104.3500000000004</v>
      </c>
      <c r="AY8" s="190">
        <f t="shared" si="1"/>
        <v>868.4</v>
      </c>
      <c r="AZ8" s="190">
        <f t="shared" si="1"/>
        <v>0.22</v>
      </c>
      <c r="BA8" s="190">
        <f t="shared" ref="BA8:BD8" si="2">SUM(BA9:BA33)</f>
        <v>0.1</v>
      </c>
      <c r="BB8" s="190">
        <f t="shared" ref="BB8" si="3">SUM(BB9:BB33)</f>
        <v>91.22</v>
      </c>
      <c r="BC8" s="190">
        <f t="shared" si="2"/>
        <v>865.79</v>
      </c>
      <c r="BD8" s="190">
        <f t="shared" si="2"/>
        <v>0.48</v>
      </c>
      <c r="BE8" s="190">
        <f t="shared" ref="BE8:BJ8" si="4">SUM(BE9:BE33)</f>
        <v>2635.1</v>
      </c>
      <c r="BF8" s="190">
        <f t="shared" si="4"/>
        <v>5.07</v>
      </c>
      <c r="BG8" s="190">
        <f t="shared" si="4"/>
        <v>1060.29</v>
      </c>
      <c r="BH8" s="190">
        <f t="shared" si="4"/>
        <v>2543.92</v>
      </c>
      <c r="BI8" s="204">
        <f t="shared" si="4"/>
        <v>3782.26</v>
      </c>
      <c r="BJ8" s="190">
        <f t="shared" si="4"/>
        <v>1403.23</v>
      </c>
      <c r="BK8" s="190">
        <f t="shared" ref="BK8:BN8" si="5">SUM(BK9:BK33)</f>
        <v>4.3099999999999996</v>
      </c>
      <c r="BL8" s="190">
        <f t="shared" si="5"/>
        <v>7.95</v>
      </c>
      <c r="BM8" s="190">
        <f t="shared" si="5"/>
        <v>23369.5</v>
      </c>
      <c r="BN8" s="190">
        <f t="shared" si="5"/>
        <v>61524.29</v>
      </c>
      <c r="BO8" s="267">
        <f t="shared" ref="BO8:BP8" si="6">SUM(BO9:BO33)</f>
        <v>12750.15</v>
      </c>
      <c r="BP8" s="267">
        <f t="shared" si="6"/>
        <v>283.38</v>
      </c>
      <c r="BQ8" s="267">
        <f t="shared" ref="BQ8:BR8" si="7">SUM(BQ9:BQ33)</f>
        <v>8.57</v>
      </c>
      <c r="BR8" s="267">
        <f t="shared" si="7"/>
        <v>20.960999999999999</v>
      </c>
      <c r="BS8" s="267">
        <f t="shared" ref="BS8" si="8">SUM(BS9:BS33)</f>
        <v>83.031999999999996</v>
      </c>
      <c r="BT8" s="276">
        <f>+IFERROR(BS8/BG8-1,"-")</f>
        <v>-0.92168934914032952</v>
      </c>
    </row>
    <row r="9" spans="1:72">
      <c r="A9" s="296" t="s">
        <v>106</v>
      </c>
      <c r="B9" s="133">
        <v>0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27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8.8580134064594807E-2</v>
      </c>
      <c r="V9" s="133">
        <v>1.12477148080439E-2</v>
      </c>
      <c r="W9" s="133">
        <v>8.5216331505179793E-2</v>
      </c>
      <c r="X9" s="133">
        <v>0</v>
      </c>
      <c r="Y9" s="273">
        <v>1.9551775217410901</v>
      </c>
      <c r="Z9" s="132">
        <v>0</v>
      </c>
      <c r="AA9" s="133">
        <v>1.1599999999999999</v>
      </c>
      <c r="AB9" s="133">
        <v>0</v>
      </c>
      <c r="AC9" s="133">
        <v>0</v>
      </c>
      <c r="AD9" s="133">
        <v>0</v>
      </c>
      <c r="AE9" s="133">
        <v>0</v>
      </c>
      <c r="AF9" s="133">
        <v>0</v>
      </c>
      <c r="AG9" s="133">
        <v>0</v>
      </c>
      <c r="AH9" s="133">
        <v>0</v>
      </c>
      <c r="AI9" s="133">
        <v>0</v>
      </c>
      <c r="AJ9" s="133">
        <v>0</v>
      </c>
      <c r="AK9" s="133">
        <v>0</v>
      </c>
      <c r="AL9" s="132">
        <v>0</v>
      </c>
      <c r="AM9" s="133">
        <v>0</v>
      </c>
      <c r="AN9" s="133">
        <v>0</v>
      </c>
      <c r="AO9" s="133">
        <v>0.08</v>
      </c>
      <c r="AP9" s="133">
        <v>0</v>
      </c>
      <c r="AQ9" s="133">
        <v>0</v>
      </c>
      <c r="AR9" s="133">
        <v>0</v>
      </c>
      <c r="AS9" s="133">
        <v>5.9459716572628302E-2</v>
      </c>
      <c r="AT9" s="133">
        <v>0</v>
      </c>
      <c r="AU9" s="133">
        <v>0</v>
      </c>
      <c r="AV9" s="133">
        <v>0</v>
      </c>
      <c r="AW9" s="133">
        <v>0</v>
      </c>
      <c r="AX9" s="132">
        <v>0</v>
      </c>
      <c r="AY9" s="133">
        <v>0</v>
      </c>
      <c r="AZ9" s="133">
        <v>0</v>
      </c>
      <c r="BA9" s="133">
        <v>0</v>
      </c>
      <c r="BB9" s="133">
        <v>0</v>
      </c>
      <c r="BC9" s="133">
        <v>0</v>
      </c>
      <c r="BD9" s="133">
        <v>0</v>
      </c>
      <c r="BE9" s="133">
        <v>0</v>
      </c>
      <c r="BF9" s="133">
        <v>0</v>
      </c>
      <c r="BG9" s="133">
        <v>0.23</v>
      </c>
      <c r="BH9" s="133">
        <v>0</v>
      </c>
      <c r="BI9" s="288">
        <v>0</v>
      </c>
      <c r="BJ9" s="133">
        <v>0</v>
      </c>
      <c r="BK9" s="133">
        <v>0</v>
      </c>
      <c r="BL9" s="133">
        <v>0</v>
      </c>
      <c r="BM9" s="133">
        <v>0</v>
      </c>
      <c r="BN9" s="133">
        <v>0</v>
      </c>
      <c r="BO9" s="133">
        <v>0.36</v>
      </c>
      <c r="BP9" s="133">
        <v>1.04</v>
      </c>
      <c r="BQ9" s="133">
        <v>0</v>
      </c>
      <c r="BR9" s="133">
        <v>0</v>
      </c>
      <c r="BS9" s="646">
        <v>0</v>
      </c>
      <c r="BT9" s="140">
        <f t="shared" ref="BT9:BT33" si="9">+IFERROR(BS9/BG9-1,"-")</f>
        <v>-1</v>
      </c>
    </row>
    <row r="10" spans="1:72">
      <c r="A10" s="296" t="s">
        <v>107</v>
      </c>
      <c r="B10" s="133">
        <v>0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27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273">
        <v>0</v>
      </c>
      <c r="Z10" s="132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2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2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288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646">
        <v>0</v>
      </c>
      <c r="BT10" s="140" t="str">
        <f t="shared" si="9"/>
        <v>-</v>
      </c>
    </row>
    <row r="11" spans="1:72">
      <c r="A11" s="296" t="s">
        <v>181</v>
      </c>
      <c r="B11" s="133">
        <v>0</v>
      </c>
      <c r="C11" s="133">
        <v>0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27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273">
        <v>0</v>
      </c>
      <c r="Z11" s="132">
        <v>0</v>
      </c>
      <c r="AA11" s="133">
        <v>5.55</v>
      </c>
      <c r="AB11" s="133">
        <v>1.4</v>
      </c>
      <c r="AC11" s="133">
        <v>0</v>
      </c>
      <c r="AD11" s="133">
        <v>0</v>
      </c>
      <c r="AE11" s="133">
        <v>0.68</v>
      </c>
      <c r="AF11" s="133">
        <v>1.02</v>
      </c>
      <c r="AG11" s="133">
        <v>1.3</v>
      </c>
      <c r="AH11" s="133">
        <v>0.4</v>
      </c>
      <c r="AI11" s="133">
        <v>0</v>
      </c>
      <c r="AJ11" s="133">
        <v>0.11</v>
      </c>
      <c r="AK11" s="133">
        <v>0</v>
      </c>
      <c r="AL11" s="132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2">
        <v>0.88</v>
      </c>
      <c r="AY11" s="133">
        <v>2.5499999999999998</v>
      </c>
      <c r="AZ11" s="133">
        <v>0.22</v>
      </c>
      <c r="BA11" s="133">
        <v>0</v>
      </c>
      <c r="BB11" s="133">
        <v>0</v>
      </c>
      <c r="BC11" s="133">
        <v>0</v>
      </c>
      <c r="BD11" s="133">
        <v>0</v>
      </c>
      <c r="BE11" s="133">
        <v>0.82</v>
      </c>
      <c r="BF11" s="133">
        <v>0.77</v>
      </c>
      <c r="BG11" s="133">
        <v>0.09</v>
      </c>
      <c r="BH11" s="133">
        <v>0</v>
      </c>
      <c r="BI11" s="288">
        <v>0.37</v>
      </c>
      <c r="BJ11" s="133">
        <v>0</v>
      </c>
      <c r="BK11" s="133">
        <v>1.07</v>
      </c>
      <c r="BL11" s="133">
        <v>0.39</v>
      </c>
      <c r="BM11" s="133">
        <v>0.2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646">
        <v>0</v>
      </c>
      <c r="BT11" s="140">
        <f t="shared" si="9"/>
        <v>-1</v>
      </c>
    </row>
    <row r="12" spans="1:72">
      <c r="A12" s="296" t="s">
        <v>142</v>
      </c>
      <c r="B12" s="81">
        <v>0</v>
      </c>
      <c r="C12" s="81">
        <v>0</v>
      </c>
      <c r="D12" s="81">
        <v>0</v>
      </c>
      <c r="E12" s="81">
        <v>34.1</v>
      </c>
      <c r="F12" s="81">
        <v>1154.577</v>
      </c>
      <c r="G12" s="81">
        <v>1862</v>
      </c>
      <c r="H12" s="81">
        <v>2083.0369999999998</v>
      </c>
      <c r="I12" s="81">
        <v>0</v>
      </c>
      <c r="J12" s="81">
        <v>0</v>
      </c>
      <c r="K12" s="81">
        <v>0</v>
      </c>
      <c r="L12" s="81">
        <v>87.82</v>
      </c>
      <c r="M12" s="299">
        <v>15.22</v>
      </c>
      <c r="N12" s="81">
        <v>3.03</v>
      </c>
      <c r="O12" s="81">
        <v>0</v>
      </c>
      <c r="P12" s="81">
        <v>0</v>
      </c>
      <c r="Q12" s="81">
        <v>2.4</v>
      </c>
      <c r="R12" s="81">
        <v>0</v>
      </c>
      <c r="S12" s="81">
        <v>2990.31</v>
      </c>
      <c r="T12" s="81">
        <v>1912.2675856339299</v>
      </c>
      <c r="U12" s="81">
        <v>0</v>
      </c>
      <c r="V12" s="81">
        <v>0.93763893967093304</v>
      </c>
      <c r="W12" s="81">
        <v>2.8777646252285201</v>
      </c>
      <c r="X12" s="81">
        <v>1332.9269999999999</v>
      </c>
      <c r="Y12" s="299">
        <v>3498.0889999999999</v>
      </c>
      <c r="Z12" s="132">
        <v>905.86</v>
      </c>
      <c r="AA12" s="133">
        <v>0</v>
      </c>
      <c r="AB12" s="133">
        <v>0</v>
      </c>
      <c r="AC12" s="133">
        <v>211.24</v>
      </c>
      <c r="AD12" s="133">
        <v>2083.61</v>
      </c>
      <c r="AE12" s="133">
        <v>1740.31</v>
      </c>
      <c r="AF12" s="133">
        <v>688.66</v>
      </c>
      <c r="AG12" s="133">
        <v>0</v>
      </c>
      <c r="AH12" s="133">
        <v>0</v>
      </c>
      <c r="AI12" s="133">
        <v>0</v>
      </c>
      <c r="AJ12" s="133">
        <v>21</v>
      </c>
      <c r="AK12" s="133">
        <v>139.13</v>
      </c>
      <c r="AL12" s="132">
        <v>8.3349396284117194</v>
      </c>
      <c r="AM12" s="133">
        <v>1.2837465737923399</v>
      </c>
      <c r="AN12" s="133">
        <v>3.57</v>
      </c>
      <c r="AO12" s="133">
        <v>0.78</v>
      </c>
      <c r="AP12" s="133">
        <v>395.322</v>
      </c>
      <c r="AQ12" s="133">
        <v>825.95369568792296</v>
      </c>
      <c r="AR12" s="133">
        <v>50.309192261514198</v>
      </c>
      <c r="AS12" s="133">
        <v>3.2505668022569201</v>
      </c>
      <c r="AT12" s="133">
        <v>1.2</v>
      </c>
      <c r="AU12" s="133">
        <v>1.22</v>
      </c>
      <c r="AV12" s="133">
        <v>21.884281134673301</v>
      </c>
      <c r="AW12" s="133">
        <v>1321.8576575206901</v>
      </c>
      <c r="AX12" s="132">
        <v>223.08</v>
      </c>
      <c r="AY12" s="133">
        <v>0</v>
      </c>
      <c r="AZ12" s="133">
        <v>0</v>
      </c>
      <c r="BA12" s="133">
        <v>0</v>
      </c>
      <c r="BB12" s="133">
        <v>0</v>
      </c>
      <c r="BC12" s="133">
        <v>283.64999999999998</v>
      </c>
      <c r="BD12" s="133">
        <v>0</v>
      </c>
      <c r="BE12" s="133">
        <v>165.04</v>
      </c>
      <c r="BF12" s="133">
        <v>0</v>
      </c>
      <c r="BG12" s="133">
        <v>21</v>
      </c>
      <c r="BH12" s="133">
        <v>16.34</v>
      </c>
      <c r="BI12" s="288">
        <v>0</v>
      </c>
      <c r="BJ12" s="133">
        <v>0</v>
      </c>
      <c r="BK12" s="133">
        <v>0</v>
      </c>
      <c r="BL12" s="133">
        <v>0</v>
      </c>
      <c r="BM12" s="133">
        <v>1569.47</v>
      </c>
      <c r="BN12" s="133">
        <v>3250.03</v>
      </c>
      <c r="BO12" s="133">
        <v>0</v>
      </c>
      <c r="BP12" s="133">
        <v>0</v>
      </c>
      <c r="BQ12" s="133">
        <v>0</v>
      </c>
      <c r="BR12" s="133">
        <v>0</v>
      </c>
      <c r="BS12" s="646">
        <v>0</v>
      </c>
      <c r="BT12" s="140">
        <f t="shared" si="9"/>
        <v>-1</v>
      </c>
    </row>
    <row r="13" spans="1:72">
      <c r="A13" s="297" t="s">
        <v>143</v>
      </c>
      <c r="B13" s="81">
        <v>1414.1489999999999</v>
      </c>
      <c r="C13" s="81">
        <v>0</v>
      </c>
      <c r="D13" s="81">
        <v>0</v>
      </c>
      <c r="E13" s="81">
        <v>330.31299999999999</v>
      </c>
      <c r="F13" s="81">
        <v>9157.4709999999995</v>
      </c>
      <c r="G13" s="81">
        <v>9584.2749999999996</v>
      </c>
      <c r="H13" s="81">
        <v>3661.2429999999999</v>
      </c>
      <c r="I13" s="81">
        <v>0</v>
      </c>
      <c r="J13" s="81">
        <v>0</v>
      </c>
      <c r="K13" s="81">
        <v>0</v>
      </c>
      <c r="L13" s="81">
        <v>7020.152</v>
      </c>
      <c r="M13" s="299">
        <v>1360.6310000000001</v>
      </c>
      <c r="N13" s="81">
        <v>55.882808791331698</v>
      </c>
      <c r="O13" s="81">
        <v>0</v>
      </c>
      <c r="P13" s="81">
        <v>0</v>
      </c>
      <c r="Q13" s="81">
        <v>0</v>
      </c>
      <c r="R13" s="81">
        <v>5881.1350000000002</v>
      </c>
      <c r="S13" s="81">
        <v>12848.215</v>
      </c>
      <c r="T13" s="81">
        <v>5602.424</v>
      </c>
      <c r="U13" s="81">
        <v>1.84</v>
      </c>
      <c r="V13" s="81">
        <v>0</v>
      </c>
      <c r="W13" s="81">
        <v>0</v>
      </c>
      <c r="X13" s="81">
        <v>8705.134</v>
      </c>
      <c r="Y13" s="299">
        <v>28332.007000000001</v>
      </c>
      <c r="Z13" s="132">
        <v>11628.33</v>
      </c>
      <c r="AA13" s="133">
        <v>0</v>
      </c>
      <c r="AB13" s="133">
        <v>0</v>
      </c>
      <c r="AC13" s="133">
        <v>2585.25</v>
      </c>
      <c r="AD13" s="133">
        <v>11076.29</v>
      </c>
      <c r="AE13" s="133">
        <v>10558.65</v>
      </c>
      <c r="AF13" s="133">
        <v>1102.42</v>
      </c>
      <c r="AG13" s="133">
        <v>0</v>
      </c>
      <c r="AH13" s="133">
        <v>0</v>
      </c>
      <c r="AI13" s="133">
        <v>0</v>
      </c>
      <c r="AJ13" s="133">
        <v>1050.77</v>
      </c>
      <c r="AK13" s="133">
        <v>3459.86</v>
      </c>
      <c r="AL13" s="132">
        <v>90.992900126614899</v>
      </c>
      <c r="AM13" s="133">
        <v>0</v>
      </c>
      <c r="AN13" s="133">
        <v>0</v>
      </c>
      <c r="AO13" s="133">
        <v>0</v>
      </c>
      <c r="AP13" s="133">
        <v>1824.5440000000001</v>
      </c>
      <c r="AQ13" s="133">
        <v>4501.0219999999999</v>
      </c>
      <c r="AR13" s="133">
        <v>231.16200000000001</v>
      </c>
      <c r="AS13" s="133">
        <v>0</v>
      </c>
      <c r="AT13" s="133">
        <v>0</v>
      </c>
      <c r="AU13" s="133">
        <v>0</v>
      </c>
      <c r="AV13" s="133">
        <v>608.74900000000002</v>
      </c>
      <c r="AW13" s="133">
        <v>2590.0309999999999</v>
      </c>
      <c r="AX13" s="132">
        <v>2426.63</v>
      </c>
      <c r="AY13" s="133">
        <v>468.72</v>
      </c>
      <c r="AZ13" s="133">
        <v>0</v>
      </c>
      <c r="BA13" s="133">
        <v>0</v>
      </c>
      <c r="BB13" s="133">
        <v>0</v>
      </c>
      <c r="BC13" s="133">
        <v>338.41</v>
      </c>
      <c r="BD13" s="133">
        <v>0</v>
      </c>
      <c r="BE13" s="133">
        <v>1061.06</v>
      </c>
      <c r="BF13" s="133">
        <v>0</v>
      </c>
      <c r="BG13" s="133">
        <v>192.46</v>
      </c>
      <c r="BH13" s="133">
        <v>181.61</v>
      </c>
      <c r="BI13" s="288">
        <v>76.900000000000006</v>
      </c>
      <c r="BJ13" s="133">
        <v>0</v>
      </c>
      <c r="BK13" s="133">
        <v>0</v>
      </c>
      <c r="BL13" s="133">
        <v>0</v>
      </c>
      <c r="BM13" s="133">
        <v>5377.09</v>
      </c>
      <c r="BN13" s="133">
        <v>18222.62</v>
      </c>
      <c r="BO13" s="133">
        <v>2798.24</v>
      </c>
      <c r="BP13" s="133">
        <v>0</v>
      </c>
      <c r="BQ13" s="133">
        <v>0</v>
      </c>
      <c r="BR13" s="133">
        <v>0</v>
      </c>
      <c r="BS13" s="646">
        <v>0</v>
      </c>
      <c r="BT13" s="140">
        <f t="shared" si="9"/>
        <v>-1</v>
      </c>
    </row>
    <row r="14" spans="1:72">
      <c r="A14" s="296" t="s">
        <v>109</v>
      </c>
      <c r="B14" s="81">
        <v>1201.9000000000001</v>
      </c>
      <c r="C14" s="81">
        <v>0</v>
      </c>
      <c r="D14" s="81">
        <v>0</v>
      </c>
      <c r="E14" s="81">
        <v>587.75</v>
      </c>
      <c r="F14" s="81">
        <v>4082.16</v>
      </c>
      <c r="G14" s="81">
        <v>1813.86</v>
      </c>
      <c r="H14" s="81">
        <v>511.9</v>
      </c>
      <c r="I14" s="81">
        <v>0</v>
      </c>
      <c r="J14" s="81">
        <v>0</v>
      </c>
      <c r="K14" s="81">
        <v>0</v>
      </c>
      <c r="L14" s="81">
        <v>2315.2600000000002</v>
      </c>
      <c r="M14" s="299">
        <v>620.5</v>
      </c>
      <c r="N14" s="81">
        <v>0</v>
      </c>
      <c r="O14" s="81">
        <v>0</v>
      </c>
      <c r="P14" s="81">
        <v>0</v>
      </c>
      <c r="Q14" s="81">
        <v>0</v>
      </c>
      <c r="R14" s="81">
        <v>3578.0670624633299</v>
      </c>
      <c r="S14" s="81">
        <v>5277.1</v>
      </c>
      <c r="T14" s="81">
        <v>1307.078</v>
      </c>
      <c r="U14" s="81">
        <v>0</v>
      </c>
      <c r="V14" s="81">
        <v>0</v>
      </c>
      <c r="W14" s="81">
        <v>0</v>
      </c>
      <c r="X14" s="81">
        <v>2265.8820000000001</v>
      </c>
      <c r="Y14" s="299">
        <v>12454.726000000001</v>
      </c>
      <c r="Z14" s="132">
        <v>3010.17</v>
      </c>
      <c r="AA14" s="133">
        <v>0</v>
      </c>
      <c r="AB14" s="133">
        <v>0</v>
      </c>
      <c r="AC14" s="133">
        <v>1700.05</v>
      </c>
      <c r="AD14" s="133">
        <v>6359.09</v>
      </c>
      <c r="AE14" s="133">
        <v>2327.5100000000002</v>
      </c>
      <c r="AF14" s="133">
        <v>1083.3599999999999</v>
      </c>
      <c r="AG14" s="133">
        <v>0</v>
      </c>
      <c r="AH14" s="133">
        <v>0</v>
      </c>
      <c r="AI14" s="133">
        <v>0</v>
      </c>
      <c r="AJ14" s="133">
        <v>780.04</v>
      </c>
      <c r="AK14" s="133">
        <v>2458.34</v>
      </c>
      <c r="AL14" s="132">
        <v>429.86</v>
      </c>
      <c r="AM14" s="133">
        <v>0</v>
      </c>
      <c r="AN14" s="133">
        <v>0</v>
      </c>
      <c r="AO14" s="133">
        <v>0</v>
      </c>
      <c r="AP14" s="133">
        <v>2595.3620000000001</v>
      </c>
      <c r="AQ14" s="133">
        <v>4508.1400000000003</v>
      </c>
      <c r="AR14" s="133">
        <v>1538.501</v>
      </c>
      <c r="AS14" s="133">
        <v>0</v>
      </c>
      <c r="AT14" s="133">
        <v>0</v>
      </c>
      <c r="AU14" s="133">
        <v>0</v>
      </c>
      <c r="AV14" s="133">
        <v>191.738</v>
      </c>
      <c r="AW14" s="133">
        <v>843.22</v>
      </c>
      <c r="AX14" s="132">
        <v>139.33000000000001</v>
      </c>
      <c r="AY14" s="133">
        <v>22.95</v>
      </c>
      <c r="AZ14" s="133">
        <v>0</v>
      </c>
      <c r="BA14" s="133">
        <v>0</v>
      </c>
      <c r="BB14" s="133">
        <v>0</v>
      </c>
      <c r="BC14" s="133">
        <v>139.91</v>
      </c>
      <c r="BD14" s="133">
        <v>0</v>
      </c>
      <c r="BE14" s="133">
        <v>399.59</v>
      </c>
      <c r="BF14" s="133">
        <v>0</v>
      </c>
      <c r="BG14" s="133">
        <v>103.04</v>
      </c>
      <c r="BH14" s="133">
        <v>188.8</v>
      </c>
      <c r="BI14" s="288">
        <v>45.73</v>
      </c>
      <c r="BJ14" s="133">
        <v>282.75</v>
      </c>
      <c r="BK14" s="133">
        <v>0</v>
      </c>
      <c r="BL14" s="133">
        <v>0</v>
      </c>
      <c r="BM14" s="133">
        <v>2694.83</v>
      </c>
      <c r="BN14" s="133">
        <v>7068.01</v>
      </c>
      <c r="BO14" s="133">
        <v>2696.95</v>
      </c>
      <c r="BP14" s="133">
        <v>0</v>
      </c>
      <c r="BQ14" s="133">
        <v>0</v>
      </c>
      <c r="BR14" s="133">
        <v>0</v>
      </c>
      <c r="BS14" s="646">
        <v>0</v>
      </c>
      <c r="BT14" s="140">
        <f t="shared" si="9"/>
        <v>-1</v>
      </c>
    </row>
    <row r="15" spans="1:72">
      <c r="A15" s="296" t="s">
        <v>182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299">
        <v>0</v>
      </c>
      <c r="N15" s="132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2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2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2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0.08</v>
      </c>
      <c r="BE15" s="133">
        <v>0.73</v>
      </c>
      <c r="BF15" s="133">
        <v>0.88</v>
      </c>
      <c r="BG15" s="133">
        <v>1.43</v>
      </c>
      <c r="BH15" s="133">
        <v>0.76</v>
      </c>
      <c r="BI15" s="288">
        <v>0.95</v>
      </c>
      <c r="BJ15" s="133">
        <v>1.69</v>
      </c>
      <c r="BK15" s="133">
        <v>0.48</v>
      </c>
      <c r="BL15" s="133">
        <v>1.25</v>
      </c>
      <c r="BM15" s="133">
        <v>1.82</v>
      </c>
      <c r="BN15" s="133">
        <v>0</v>
      </c>
      <c r="BO15" s="133">
        <v>3.43</v>
      </c>
      <c r="BP15" s="133">
        <v>4.9400000000000004</v>
      </c>
      <c r="BQ15" s="133">
        <v>0.16</v>
      </c>
      <c r="BR15" s="133">
        <v>2.0099999999999998</v>
      </c>
      <c r="BS15" s="646">
        <v>3.55</v>
      </c>
      <c r="BT15" s="140">
        <f t="shared" si="9"/>
        <v>1.4825174825174825</v>
      </c>
    </row>
    <row r="16" spans="1:72">
      <c r="A16" s="296" t="s">
        <v>111</v>
      </c>
      <c r="B16" s="81">
        <v>3367.605</v>
      </c>
      <c r="C16" s="81">
        <v>4.45</v>
      </c>
      <c r="D16" s="81">
        <v>1.25</v>
      </c>
      <c r="E16" s="81">
        <v>1228.79</v>
      </c>
      <c r="F16" s="81">
        <v>8118.19</v>
      </c>
      <c r="G16" s="81">
        <v>2805.2550000000001</v>
      </c>
      <c r="H16" s="81">
        <v>1182.6849999999999</v>
      </c>
      <c r="I16" s="81">
        <v>27.92</v>
      </c>
      <c r="J16" s="81">
        <v>1.24</v>
      </c>
      <c r="K16" s="81">
        <v>0</v>
      </c>
      <c r="L16" s="81">
        <v>8278.3880000000008</v>
      </c>
      <c r="M16" s="299">
        <v>1021.396</v>
      </c>
      <c r="N16" s="81">
        <v>0</v>
      </c>
      <c r="O16" s="81">
        <v>0.28349120595091798</v>
      </c>
      <c r="P16" s="81">
        <v>0</v>
      </c>
      <c r="Q16" s="81">
        <v>1.7013656551496299</v>
      </c>
      <c r="R16" s="81">
        <v>5907.3945902169999</v>
      </c>
      <c r="S16" s="81">
        <v>8402.2483082568706</v>
      </c>
      <c r="T16" s="81">
        <v>1440.63992394763</v>
      </c>
      <c r="U16" s="81">
        <v>0</v>
      </c>
      <c r="V16" s="81">
        <v>2.1477778328603598</v>
      </c>
      <c r="W16" s="81">
        <v>4.1575618525289499</v>
      </c>
      <c r="X16" s="81">
        <v>3934.9618067567699</v>
      </c>
      <c r="Y16" s="299">
        <v>21119.598716247699</v>
      </c>
      <c r="Z16" s="132">
        <v>6672.14</v>
      </c>
      <c r="AA16" s="133">
        <v>19.23</v>
      </c>
      <c r="AB16" s="133">
        <v>0</v>
      </c>
      <c r="AC16" s="133">
        <v>3051.64</v>
      </c>
      <c r="AD16" s="133">
        <v>11327.87</v>
      </c>
      <c r="AE16" s="133">
        <v>4781.3599999999997</v>
      </c>
      <c r="AF16" s="133">
        <v>2421.9699999999998</v>
      </c>
      <c r="AG16" s="133">
        <v>9.0399999999999991</v>
      </c>
      <c r="AH16" s="133">
        <v>2.12</v>
      </c>
      <c r="AI16" s="133">
        <v>18.600000000000001</v>
      </c>
      <c r="AJ16" s="133">
        <v>1583.52</v>
      </c>
      <c r="AK16" s="133">
        <v>4705.83</v>
      </c>
      <c r="AL16" s="132">
        <v>1106.2611907547901</v>
      </c>
      <c r="AM16" s="133">
        <v>0.92236024844720499</v>
      </c>
      <c r="AN16" s="133">
        <v>3.5409092712150598</v>
      </c>
      <c r="AO16" s="133">
        <v>0.55248775593041299</v>
      </c>
      <c r="AP16" s="133">
        <v>5763.8474929766498</v>
      </c>
      <c r="AQ16" s="133">
        <v>9108.2414833441799</v>
      </c>
      <c r="AR16" s="133">
        <v>3088.2404762813799</v>
      </c>
      <c r="AS16" s="133">
        <v>11.546125387891401</v>
      </c>
      <c r="AT16" s="133">
        <v>7.0320967278019104</v>
      </c>
      <c r="AU16" s="133">
        <v>16.394168201468101</v>
      </c>
      <c r="AV16" s="133">
        <v>352.832779068349</v>
      </c>
      <c r="AW16" s="133">
        <v>1458.62406763026</v>
      </c>
      <c r="AX16" s="132">
        <v>297.73</v>
      </c>
      <c r="AY16" s="133">
        <v>165.29</v>
      </c>
      <c r="AZ16" s="133">
        <v>0</v>
      </c>
      <c r="BA16" s="133">
        <v>0</v>
      </c>
      <c r="BB16" s="133">
        <v>0</v>
      </c>
      <c r="BC16" s="133">
        <v>96.89</v>
      </c>
      <c r="BD16" s="133">
        <v>0.34</v>
      </c>
      <c r="BE16" s="133">
        <v>919.75</v>
      </c>
      <c r="BF16" s="133">
        <v>3.38</v>
      </c>
      <c r="BG16" s="133">
        <v>204.65</v>
      </c>
      <c r="BH16" s="133">
        <v>368.24</v>
      </c>
      <c r="BI16" s="288">
        <v>162.71</v>
      </c>
      <c r="BJ16" s="133">
        <v>524.29999999999995</v>
      </c>
      <c r="BK16" s="133">
        <v>2.76</v>
      </c>
      <c r="BL16" s="133">
        <v>6.18</v>
      </c>
      <c r="BM16" s="133">
        <v>5681.99</v>
      </c>
      <c r="BN16" s="133">
        <v>15362.66</v>
      </c>
      <c r="BO16" s="133">
        <v>5016.3599999999997</v>
      </c>
      <c r="BP16" s="133">
        <v>16.38</v>
      </c>
      <c r="BQ16" s="133">
        <v>7.95</v>
      </c>
      <c r="BR16" s="133">
        <v>18.951000000000001</v>
      </c>
      <c r="BS16" s="646">
        <v>78.781999999999996</v>
      </c>
      <c r="BT16" s="140">
        <f t="shared" si="9"/>
        <v>-0.61504031272904958</v>
      </c>
    </row>
    <row r="17" spans="1:72">
      <c r="A17" s="296" t="s">
        <v>112</v>
      </c>
      <c r="B17" s="81">
        <v>235.84</v>
      </c>
      <c r="C17" s="81">
        <v>0</v>
      </c>
      <c r="D17" s="81">
        <v>0</v>
      </c>
      <c r="E17" s="81">
        <v>98.18</v>
      </c>
      <c r="F17" s="81">
        <v>102.32</v>
      </c>
      <c r="G17" s="81">
        <v>57.88</v>
      </c>
      <c r="H17" s="81">
        <v>32.92</v>
      </c>
      <c r="I17" s="81">
        <v>0</v>
      </c>
      <c r="J17" s="81">
        <v>0</v>
      </c>
      <c r="K17" s="81">
        <v>0</v>
      </c>
      <c r="L17" s="81">
        <v>554.16700000000003</v>
      </c>
      <c r="M17" s="299">
        <v>43.914000000000001</v>
      </c>
      <c r="N17" s="81">
        <v>0</v>
      </c>
      <c r="O17" s="81">
        <v>0</v>
      </c>
      <c r="P17" s="81">
        <v>0</v>
      </c>
      <c r="Q17" s="81">
        <v>0</v>
      </c>
      <c r="R17" s="81">
        <v>43.37</v>
      </c>
      <c r="S17" s="81">
        <v>134.35</v>
      </c>
      <c r="T17" s="81">
        <v>0</v>
      </c>
      <c r="U17" s="81">
        <v>0</v>
      </c>
      <c r="V17" s="81">
        <v>0</v>
      </c>
      <c r="W17" s="81">
        <v>0</v>
      </c>
      <c r="X17" s="81">
        <v>141.66999999999999</v>
      </c>
      <c r="Y17" s="299">
        <v>1481.22</v>
      </c>
      <c r="Z17" s="132">
        <v>367.87</v>
      </c>
      <c r="AA17" s="133">
        <v>0</v>
      </c>
      <c r="AB17" s="133">
        <v>0</v>
      </c>
      <c r="AC17" s="133">
        <v>108.22</v>
      </c>
      <c r="AD17" s="133">
        <v>762.35</v>
      </c>
      <c r="AE17" s="133">
        <v>311.85000000000002</v>
      </c>
      <c r="AF17" s="133">
        <v>160.86000000000001</v>
      </c>
      <c r="AG17" s="133">
        <v>0</v>
      </c>
      <c r="AH17" s="133">
        <v>0</v>
      </c>
      <c r="AI17" s="133">
        <v>0</v>
      </c>
      <c r="AJ17" s="133">
        <v>119.8</v>
      </c>
      <c r="AK17" s="133">
        <v>81.459999999999994</v>
      </c>
      <c r="AL17" s="132">
        <v>0</v>
      </c>
      <c r="AM17" s="133">
        <v>0</v>
      </c>
      <c r="AN17" s="133">
        <v>0</v>
      </c>
      <c r="AO17" s="133">
        <v>0</v>
      </c>
      <c r="AP17" s="133">
        <v>382.42</v>
      </c>
      <c r="AQ17" s="133">
        <v>568.89</v>
      </c>
      <c r="AR17" s="133">
        <v>166.58</v>
      </c>
      <c r="AS17" s="133">
        <v>0</v>
      </c>
      <c r="AT17" s="133">
        <v>0</v>
      </c>
      <c r="AU17" s="133">
        <v>0</v>
      </c>
      <c r="AV17" s="133">
        <v>32.36</v>
      </c>
      <c r="AW17" s="133">
        <v>122.49</v>
      </c>
      <c r="AX17" s="132">
        <v>2.67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2.5299999999999998</v>
      </c>
      <c r="BH17" s="133">
        <v>13.03</v>
      </c>
      <c r="BI17" s="288">
        <v>0</v>
      </c>
      <c r="BJ17" s="133">
        <v>0</v>
      </c>
      <c r="BK17" s="133">
        <v>0</v>
      </c>
      <c r="BL17" s="133">
        <v>0</v>
      </c>
      <c r="BM17" s="133">
        <v>321.85000000000002</v>
      </c>
      <c r="BN17" s="133">
        <v>999.84</v>
      </c>
      <c r="BO17" s="133">
        <v>400.15</v>
      </c>
      <c r="BP17" s="133">
        <v>0</v>
      </c>
      <c r="BQ17" s="133">
        <v>0</v>
      </c>
      <c r="BR17" s="133">
        <v>0</v>
      </c>
      <c r="BS17" s="646">
        <v>0</v>
      </c>
      <c r="BT17" s="140">
        <f t="shared" si="9"/>
        <v>-1</v>
      </c>
    </row>
    <row r="18" spans="1:72">
      <c r="A18" s="296" t="s">
        <v>130</v>
      </c>
      <c r="B18" s="133">
        <v>0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27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273">
        <v>0</v>
      </c>
      <c r="Z18" s="132">
        <v>0</v>
      </c>
      <c r="AA18" s="133">
        <v>5.73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1.8</v>
      </c>
      <c r="AH18" s="133">
        <v>0.2</v>
      </c>
      <c r="AI18" s="133">
        <v>0.14000000000000001</v>
      </c>
      <c r="AJ18" s="133">
        <v>2.13</v>
      </c>
      <c r="AK18" s="133">
        <v>23.5</v>
      </c>
      <c r="AL18" s="132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0.99841131465747901</v>
      </c>
      <c r="AS18" s="133">
        <v>2.90278090611424</v>
      </c>
      <c r="AT18" s="133">
        <v>1.1839393198793</v>
      </c>
      <c r="AU18" s="133">
        <v>0</v>
      </c>
      <c r="AV18" s="133">
        <v>0</v>
      </c>
      <c r="AW18" s="133">
        <v>0</v>
      </c>
      <c r="AX18" s="132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/>
      <c r="BH18" s="133">
        <v>0</v>
      </c>
      <c r="BI18" s="288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646">
        <v>0</v>
      </c>
      <c r="BT18" s="140" t="str">
        <f t="shared" si="9"/>
        <v>-</v>
      </c>
    </row>
    <row r="19" spans="1:72">
      <c r="A19" s="296" t="s">
        <v>113</v>
      </c>
      <c r="B19" s="81">
        <v>16</v>
      </c>
      <c r="C19" s="81">
        <v>0</v>
      </c>
      <c r="D19" s="81">
        <v>0</v>
      </c>
      <c r="E19" s="81">
        <v>615.56200000000001</v>
      </c>
      <c r="F19" s="81">
        <v>1984.8889999999999</v>
      </c>
      <c r="G19" s="81">
        <v>21.841999999999999</v>
      </c>
      <c r="H19" s="81">
        <v>0</v>
      </c>
      <c r="I19" s="81">
        <v>0</v>
      </c>
      <c r="J19" s="81">
        <v>0</v>
      </c>
      <c r="K19" s="81">
        <v>0</v>
      </c>
      <c r="L19" s="81">
        <v>993.01800000000003</v>
      </c>
      <c r="M19" s="299">
        <v>674.23599999999999</v>
      </c>
      <c r="N19" s="81">
        <v>0</v>
      </c>
      <c r="O19" s="81">
        <v>0</v>
      </c>
      <c r="P19" s="81">
        <v>0</v>
      </c>
      <c r="Q19" s="81">
        <v>0</v>
      </c>
      <c r="R19" s="81">
        <v>558</v>
      </c>
      <c r="S19" s="81">
        <v>1119.1500000000001</v>
      </c>
      <c r="T19" s="81">
        <v>128.80000000000001</v>
      </c>
      <c r="U19" s="81">
        <v>0</v>
      </c>
      <c r="V19" s="81">
        <v>0</v>
      </c>
      <c r="W19" s="81">
        <v>0</v>
      </c>
      <c r="X19" s="81">
        <v>459.75</v>
      </c>
      <c r="Y19" s="299">
        <v>2775.5189999999998</v>
      </c>
      <c r="Z19" s="132">
        <v>327.89</v>
      </c>
      <c r="AA19" s="133">
        <v>0</v>
      </c>
      <c r="AB19" s="133">
        <v>0</v>
      </c>
      <c r="AC19" s="133">
        <v>117.8</v>
      </c>
      <c r="AD19" s="133">
        <v>2462.4299999999998</v>
      </c>
      <c r="AE19" s="133">
        <v>337.66</v>
      </c>
      <c r="AF19" s="133">
        <v>0</v>
      </c>
      <c r="AG19" s="133">
        <v>0</v>
      </c>
      <c r="AH19" s="133">
        <v>0</v>
      </c>
      <c r="AI19" s="133">
        <v>0</v>
      </c>
      <c r="AJ19" s="133">
        <v>948.65</v>
      </c>
      <c r="AK19" s="133">
        <v>1161.95</v>
      </c>
      <c r="AL19" s="132">
        <v>12.18</v>
      </c>
      <c r="AM19" s="133">
        <v>0</v>
      </c>
      <c r="AN19" s="133">
        <v>0</v>
      </c>
      <c r="AO19" s="133">
        <v>0</v>
      </c>
      <c r="AP19" s="133">
        <v>1790.825</v>
      </c>
      <c r="AQ19" s="133">
        <v>1739.125</v>
      </c>
      <c r="AR19" s="133">
        <v>568.10500000000002</v>
      </c>
      <c r="AS19" s="133">
        <v>0</v>
      </c>
      <c r="AT19" s="133">
        <v>0</v>
      </c>
      <c r="AU19" s="133">
        <v>0</v>
      </c>
      <c r="AV19" s="133">
        <v>82.68</v>
      </c>
      <c r="AW19" s="133">
        <v>357.68</v>
      </c>
      <c r="AX19" s="132">
        <v>26.38</v>
      </c>
      <c r="AY19" s="133">
        <v>0</v>
      </c>
      <c r="AZ19" s="133">
        <v>0</v>
      </c>
      <c r="BA19" s="133">
        <v>0</v>
      </c>
      <c r="BB19" s="133">
        <v>0</v>
      </c>
      <c r="BC19" s="133">
        <v>0.8</v>
      </c>
      <c r="BD19" s="133">
        <v>0</v>
      </c>
      <c r="BE19" s="133">
        <v>1.5</v>
      </c>
      <c r="BF19" s="133">
        <v>0</v>
      </c>
      <c r="BG19" s="133">
        <v>100.15</v>
      </c>
      <c r="BH19" s="133">
        <v>249.54</v>
      </c>
      <c r="BI19" s="288">
        <v>25.65</v>
      </c>
      <c r="BJ19" s="133">
        <v>17.04</v>
      </c>
      <c r="BK19" s="133">
        <v>0</v>
      </c>
      <c r="BL19" s="133">
        <v>0</v>
      </c>
      <c r="BM19" s="133">
        <v>864.05</v>
      </c>
      <c r="BN19" s="133">
        <v>3536.95</v>
      </c>
      <c r="BO19" s="133">
        <v>164.71</v>
      </c>
      <c r="BP19" s="133">
        <v>0</v>
      </c>
      <c r="BQ19" s="133">
        <v>0</v>
      </c>
      <c r="BR19" s="133">
        <v>0</v>
      </c>
      <c r="BS19" s="646">
        <v>0</v>
      </c>
      <c r="BT19" s="140">
        <f t="shared" si="9"/>
        <v>-1</v>
      </c>
    </row>
    <row r="20" spans="1:72">
      <c r="A20" s="296" t="s">
        <v>149</v>
      </c>
      <c r="B20" s="81">
        <v>21.806000000000001</v>
      </c>
      <c r="C20" s="81">
        <v>0</v>
      </c>
      <c r="D20" s="81">
        <v>0</v>
      </c>
      <c r="E20" s="81">
        <v>466.55599999999998</v>
      </c>
      <c r="F20" s="81">
        <v>883.32600000000002</v>
      </c>
      <c r="G20" s="81">
        <v>0</v>
      </c>
      <c r="H20" s="81">
        <v>9.4450000000000003</v>
      </c>
      <c r="I20" s="81">
        <v>0</v>
      </c>
      <c r="J20" s="81">
        <v>0</v>
      </c>
      <c r="K20" s="81">
        <v>0</v>
      </c>
      <c r="L20" s="81">
        <v>732.46900000000005</v>
      </c>
      <c r="M20" s="299">
        <v>294.60399999999998</v>
      </c>
      <c r="N20" s="81">
        <v>0</v>
      </c>
      <c r="O20" s="81">
        <v>0</v>
      </c>
      <c r="P20" s="81">
        <v>0</v>
      </c>
      <c r="Q20" s="81">
        <v>0</v>
      </c>
      <c r="R20" s="81">
        <v>568.548</v>
      </c>
      <c r="S20" s="81">
        <v>2512.6880000000001</v>
      </c>
      <c r="T20" s="81">
        <v>554.30799999999999</v>
      </c>
      <c r="U20" s="81">
        <v>0</v>
      </c>
      <c r="V20" s="81">
        <v>0</v>
      </c>
      <c r="W20" s="81">
        <v>0</v>
      </c>
      <c r="X20" s="81">
        <v>483.68900000000002</v>
      </c>
      <c r="Y20" s="299">
        <v>1660.634</v>
      </c>
      <c r="Z20" s="132">
        <v>388.16</v>
      </c>
      <c r="AA20" s="133">
        <v>0</v>
      </c>
      <c r="AB20" s="133">
        <v>0</v>
      </c>
      <c r="AC20" s="133">
        <v>145.59</v>
      </c>
      <c r="AD20" s="133">
        <v>2075.66</v>
      </c>
      <c r="AE20" s="133">
        <v>466.59</v>
      </c>
      <c r="AF20" s="133">
        <v>56.71</v>
      </c>
      <c r="AG20" s="133">
        <v>0</v>
      </c>
      <c r="AH20" s="133">
        <v>0</v>
      </c>
      <c r="AI20" s="133">
        <v>0</v>
      </c>
      <c r="AJ20" s="133">
        <v>1227.21</v>
      </c>
      <c r="AK20" s="133">
        <v>1471.05</v>
      </c>
      <c r="AL20" s="132">
        <v>134.22</v>
      </c>
      <c r="AM20" s="133">
        <v>0</v>
      </c>
      <c r="AN20" s="133">
        <v>0</v>
      </c>
      <c r="AO20" s="133">
        <v>0</v>
      </c>
      <c r="AP20" s="133">
        <v>1619.961</v>
      </c>
      <c r="AQ20" s="133">
        <v>1483.7860000000001</v>
      </c>
      <c r="AR20" s="133">
        <v>733.56899999999996</v>
      </c>
      <c r="AS20" s="133">
        <v>0</v>
      </c>
      <c r="AT20" s="133">
        <v>0</v>
      </c>
      <c r="AU20" s="133">
        <v>0</v>
      </c>
      <c r="AV20" s="133">
        <v>81.033000000000001</v>
      </c>
      <c r="AW20" s="133">
        <v>209.994</v>
      </c>
      <c r="AX20" s="132">
        <v>71.87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32.049999999999997</v>
      </c>
      <c r="BF20" s="133">
        <v>0</v>
      </c>
      <c r="BG20" s="133">
        <v>116.08</v>
      </c>
      <c r="BH20" s="133">
        <v>251.72</v>
      </c>
      <c r="BI20" s="288">
        <v>60.75</v>
      </c>
      <c r="BJ20" s="133">
        <v>13.84</v>
      </c>
      <c r="BK20" s="133">
        <v>0</v>
      </c>
      <c r="BL20" s="133">
        <v>0</v>
      </c>
      <c r="BM20" s="133">
        <v>859.16</v>
      </c>
      <c r="BN20" s="133">
        <v>2253.87</v>
      </c>
      <c r="BO20" s="133">
        <v>0</v>
      </c>
      <c r="BP20" s="133">
        <v>0</v>
      </c>
      <c r="BQ20" s="133">
        <v>0</v>
      </c>
      <c r="BR20" s="133">
        <v>0</v>
      </c>
      <c r="BS20" s="646">
        <v>0</v>
      </c>
      <c r="BT20" s="140">
        <f t="shared" si="9"/>
        <v>-1</v>
      </c>
    </row>
    <row r="21" spans="1:72">
      <c r="A21" s="296" t="s">
        <v>150</v>
      </c>
      <c r="B21" s="81">
        <v>18.579999999999998</v>
      </c>
      <c r="C21" s="81">
        <v>0</v>
      </c>
      <c r="D21" s="81">
        <v>0</v>
      </c>
      <c r="E21" s="81">
        <v>197.46</v>
      </c>
      <c r="F21" s="81">
        <v>1217.72</v>
      </c>
      <c r="G21" s="81">
        <v>14.28</v>
      </c>
      <c r="H21" s="81">
        <v>0</v>
      </c>
      <c r="I21" s="81">
        <v>0</v>
      </c>
      <c r="J21" s="81">
        <v>0</v>
      </c>
      <c r="K21" s="81">
        <v>0</v>
      </c>
      <c r="L21" s="81">
        <v>436.74299999999999</v>
      </c>
      <c r="M21" s="299">
        <v>365.94</v>
      </c>
      <c r="N21" s="81">
        <v>0</v>
      </c>
      <c r="O21" s="81">
        <v>0</v>
      </c>
      <c r="P21" s="81">
        <v>0</v>
      </c>
      <c r="Q21" s="81">
        <v>0</v>
      </c>
      <c r="R21" s="81">
        <v>582.87</v>
      </c>
      <c r="S21" s="81">
        <v>1165.68</v>
      </c>
      <c r="T21" s="81">
        <v>321.55</v>
      </c>
      <c r="U21" s="81">
        <v>0</v>
      </c>
      <c r="V21" s="81">
        <v>0</v>
      </c>
      <c r="W21" s="81">
        <v>0</v>
      </c>
      <c r="X21" s="81">
        <v>241.37</v>
      </c>
      <c r="Y21" s="299">
        <v>1036.46</v>
      </c>
      <c r="Z21" s="132">
        <v>383.38</v>
      </c>
      <c r="AA21" s="133">
        <v>0</v>
      </c>
      <c r="AB21" s="133">
        <v>0</v>
      </c>
      <c r="AC21" s="133">
        <v>68.98</v>
      </c>
      <c r="AD21" s="133">
        <v>1386.24</v>
      </c>
      <c r="AE21" s="133">
        <v>535.49</v>
      </c>
      <c r="AF21" s="133">
        <v>72.099999999999994</v>
      </c>
      <c r="AG21" s="133">
        <v>0</v>
      </c>
      <c r="AH21" s="133">
        <v>0</v>
      </c>
      <c r="AI21" s="133">
        <v>0</v>
      </c>
      <c r="AJ21" s="133">
        <v>624.59</v>
      </c>
      <c r="AK21" s="133">
        <v>637.12</v>
      </c>
      <c r="AL21" s="132">
        <v>116.65</v>
      </c>
      <c r="AM21" s="133">
        <v>0</v>
      </c>
      <c r="AN21" s="133">
        <v>0</v>
      </c>
      <c r="AO21" s="133">
        <v>0</v>
      </c>
      <c r="AP21" s="133">
        <v>573.32000000000005</v>
      </c>
      <c r="AQ21" s="133">
        <v>721.17</v>
      </c>
      <c r="AR21" s="133">
        <v>504.76</v>
      </c>
      <c r="AS21" s="133">
        <v>0</v>
      </c>
      <c r="AT21" s="133">
        <v>0</v>
      </c>
      <c r="AU21" s="133">
        <v>0</v>
      </c>
      <c r="AV21" s="133">
        <v>46.94</v>
      </c>
      <c r="AW21" s="133">
        <v>200.18</v>
      </c>
      <c r="AX21" s="132">
        <v>46.39</v>
      </c>
      <c r="AY21" s="133">
        <v>6.79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52.64</v>
      </c>
      <c r="BF21" s="133">
        <v>0</v>
      </c>
      <c r="BG21" s="133">
        <v>59.37</v>
      </c>
      <c r="BH21" s="133">
        <v>111.48</v>
      </c>
      <c r="BI21" s="288">
        <v>39.799999999999997</v>
      </c>
      <c r="BJ21" s="133">
        <v>59.59</v>
      </c>
      <c r="BK21" s="133">
        <v>0</v>
      </c>
      <c r="BL21" s="133">
        <v>0</v>
      </c>
      <c r="BM21" s="133">
        <v>744.18</v>
      </c>
      <c r="BN21" s="133">
        <v>2025.83</v>
      </c>
      <c r="BO21" s="133">
        <v>62.79</v>
      </c>
      <c r="BP21" s="133">
        <v>0</v>
      </c>
      <c r="BQ21" s="133">
        <v>0</v>
      </c>
      <c r="BR21" s="133">
        <v>0</v>
      </c>
      <c r="BS21" s="646">
        <v>0</v>
      </c>
      <c r="BT21" s="140">
        <f t="shared" si="9"/>
        <v>-1</v>
      </c>
    </row>
    <row r="22" spans="1:72">
      <c r="A22" s="296" t="s">
        <v>114</v>
      </c>
      <c r="B22" s="81">
        <v>0</v>
      </c>
      <c r="C22" s="81">
        <v>2.25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3.07</v>
      </c>
      <c r="M22" s="299">
        <v>1.6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299">
        <v>0</v>
      </c>
      <c r="Z22" s="132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2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2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288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646">
        <v>0</v>
      </c>
      <c r="BT22" s="140" t="str">
        <f t="shared" si="9"/>
        <v>-</v>
      </c>
    </row>
    <row r="23" spans="1:72">
      <c r="A23" s="296" t="s">
        <v>115</v>
      </c>
      <c r="B23" s="81">
        <v>93.298000000000002</v>
      </c>
      <c r="C23" s="81">
        <v>0</v>
      </c>
      <c r="D23" s="81">
        <v>0</v>
      </c>
      <c r="E23" s="81">
        <v>389.613</v>
      </c>
      <c r="F23" s="81">
        <v>2946.6559999999999</v>
      </c>
      <c r="G23" s="81">
        <v>248.33600000000001</v>
      </c>
      <c r="H23" s="81">
        <v>0</v>
      </c>
      <c r="I23" s="81">
        <v>0</v>
      </c>
      <c r="J23" s="81">
        <v>0</v>
      </c>
      <c r="K23" s="81">
        <v>0</v>
      </c>
      <c r="L23" s="81">
        <v>316.714</v>
      </c>
      <c r="M23" s="299">
        <v>780.17700000000002</v>
      </c>
      <c r="N23" s="81">
        <v>0</v>
      </c>
      <c r="O23" s="81">
        <v>0</v>
      </c>
      <c r="P23" s="81">
        <v>0</v>
      </c>
      <c r="Q23" s="81">
        <v>0</v>
      </c>
      <c r="R23" s="81">
        <v>243.87799999999999</v>
      </c>
      <c r="S23" s="81">
        <v>1735.7180000000001</v>
      </c>
      <c r="T23" s="81">
        <v>553.03200000000004</v>
      </c>
      <c r="U23" s="81">
        <v>0</v>
      </c>
      <c r="V23" s="81">
        <v>0</v>
      </c>
      <c r="W23" s="81">
        <v>0</v>
      </c>
      <c r="X23" s="81">
        <v>364.13200000000001</v>
      </c>
      <c r="Y23" s="299">
        <v>847.79200000000003</v>
      </c>
      <c r="Z23" s="132">
        <v>357.58</v>
      </c>
      <c r="AA23" s="133">
        <v>0</v>
      </c>
      <c r="AB23" s="133">
        <v>0</v>
      </c>
      <c r="AC23" s="133">
        <v>202.81</v>
      </c>
      <c r="AD23" s="133">
        <v>1868.39</v>
      </c>
      <c r="AE23" s="133">
        <v>421</v>
      </c>
      <c r="AF23" s="133">
        <v>0</v>
      </c>
      <c r="AG23" s="133">
        <v>0</v>
      </c>
      <c r="AH23" s="133">
        <v>0</v>
      </c>
      <c r="AI23" s="133">
        <v>0</v>
      </c>
      <c r="AJ23" s="133">
        <v>1833.96</v>
      </c>
      <c r="AK23" s="133">
        <v>2361.16</v>
      </c>
      <c r="AL23" s="132">
        <v>82.87</v>
      </c>
      <c r="AM23" s="133">
        <v>0</v>
      </c>
      <c r="AN23" s="133">
        <v>0</v>
      </c>
      <c r="AO23" s="133">
        <v>0</v>
      </c>
      <c r="AP23" s="133">
        <v>1787.53</v>
      </c>
      <c r="AQ23" s="133">
        <v>1547.0730000000001</v>
      </c>
      <c r="AR23" s="133">
        <v>1391.115</v>
      </c>
      <c r="AS23" s="133">
        <v>0</v>
      </c>
      <c r="AT23" s="133">
        <v>0</v>
      </c>
      <c r="AU23" s="133">
        <v>0</v>
      </c>
      <c r="AV23" s="133">
        <v>184.7</v>
      </c>
      <c r="AW23" s="133">
        <v>287.60599999999999</v>
      </c>
      <c r="AX23" s="132">
        <v>94.23</v>
      </c>
      <c r="AY23" s="133">
        <v>4.43</v>
      </c>
      <c r="AZ23" s="133">
        <v>0</v>
      </c>
      <c r="BA23" s="133">
        <v>0</v>
      </c>
      <c r="BB23" s="133">
        <v>0</v>
      </c>
      <c r="BC23" s="133">
        <v>4.67</v>
      </c>
      <c r="BD23" s="133">
        <v>0</v>
      </c>
      <c r="BE23" s="133">
        <v>0</v>
      </c>
      <c r="BF23" s="133">
        <v>0</v>
      </c>
      <c r="BG23" s="133">
        <v>119.59</v>
      </c>
      <c r="BH23" s="133">
        <v>392.85</v>
      </c>
      <c r="BI23" s="288">
        <v>96.64</v>
      </c>
      <c r="BJ23" s="133">
        <v>159.25</v>
      </c>
      <c r="BK23" s="133">
        <v>0</v>
      </c>
      <c r="BL23" s="133">
        <v>0</v>
      </c>
      <c r="BM23" s="133">
        <v>1430.14</v>
      </c>
      <c r="BN23" s="133">
        <v>1805.48</v>
      </c>
      <c r="BO23" s="133">
        <v>34.76</v>
      </c>
      <c r="BP23" s="133">
        <v>0</v>
      </c>
      <c r="BQ23" s="133">
        <v>0</v>
      </c>
      <c r="BR23" s="133">
        <v>0</v>
      </c>
      <c r="BS23" s="646">
        <v>0</v>
      </c>
      <c r="BT23" s="140">
        <f t="shared" si="9"/>
        <v>-1</v>
      </c>
    </row>
    <row r="24" spans="1:72">
      <c r="A24" s="296" t="s">
        <v>116</v>
      </c>
      <c r="B24" s="81">
        <v>413.11099999999999</v>
      </c>
      <c r="C24" s="81">
        <v>84</v>
      </c>
      <c r="D24" s="81">
        <v>74.8</v>
      </c>
      <c r="E24" s="81">
        <v>579.88300000000004</v>
      </c>
      <c r="F24" s="81">
        <v>4687.9350000000004</v>
      </c>
      <c r="G24" s="81">
        <v>820.35699999999997</v>
      </c>
      <c r="H24" s="81">
        <v>2.754</v>
      </c>
      <c r="I24" s="81">
        <v>0.3</v>
      </c>
      <c r="J24" s="81">
        <v>0</v>
      </c>
      <c r="K24" s="81">
        <v>132.05000000000001</v>
      </c>
      <c r="L24" s="81">
        <v>365.97</v>
      </c>
      <c r="M24" s="299">
        <v>577.80700000000002</v>
      </c>
      <c r="N24" s="81">
        <v>0</v>
      </c>
      <c r="O24" s="81">
        <v>0</v>
      </c>
      <c r="P24" s="81">
        <v>0</v>
      </c>
      <c r="Q24" s="81">
        <v>0</v>
      </c>
      <c r="R24" s="81">
        <v>1617.7260000000001</v>
      </c>
      <c r="S24" s="81">
        <v>4202.7020000000002</v>
      </c>
      <c r="T24" s="81">
        <v>697.24016670595904</v>
      </c>
      <c r="U24" s="81">
        <v>0</v>
      </c>
      <c r="V24" s="81">
        <v>0</v>
      </c>
      <c r="W24" s="81">
        <v>0</v>
      </c>
      <c r="X24" s="81">
        <v>564.28499999999997</v>
      </c>
      <c r="Y24" s="299">
        <v>1368.40614340858</v>
      </c>
      <c r="Z24" s="132">
        <v>701.47</v>
      </c>
      <c r="AA24" s="133">
        <v>0</v>
      </c>
      <c r="AB24" s="133">
        <v>0</v>
      </c>
      <c r="AC24" s="133">
        <v>1296.68</v>
      </c>
      <c r="AD24" s="133">
        <v>4566.82</v>
      </c>
      <c r="AE24" s="133">
        <v>2463.31</v>
      </c>
      <c r="AF24" s="133">
        <v>176.18</v>
      </c>
      <c r="AG24" s="133">
        <v>0</v>
      </c>
      <c r="AH24" s="133">
        <v>0</v>
      </c>
      <c r="AI24" s="133">
        <v>0</v>
      </c>
      <c r="AJ24" s="133">
        <v>3195.89</v>
      </c>
      <c r="AK24" s="133">
        <v>4556.8900000000003</v>
      </c>
      <c r="AL24" s="132">
        <v>152.88</v>
      </c>
      <c r="AM24" s="133">
        <v>0</v>
      </c>
      <c r="AN24" s="133">
        <v>0</v>
      </c>
      <c r="AO24" s="133">
        <v>0</v>
      </c>
      <c r="AP24" s="133">
        <v>2477.1210000000001</v>
      </c>
      <c r="AQ24" s="133">
        <v>1948.1420000000001</v>
      </c>
      <c r="AR24" s="133">
        <v>2540.1979999999999</v>
      </c>
      <c r="AS24" s="133">
        <v>0</v>
      </c>
      <c r="AT24" s="133">
        <v>0</v>
      </c>
      <c r="AU24" s="133">
        <v>0</v>
      </c>
      <c r="AV24" s="133">
        <v>477.82299999999998</v>
      </c>
      <c r="AW24" s="133">
        <v>642.764163682598</v>
      </c>
      <c r="AX24" s="132">
        <v>324.14</v>
      </c>
      <c r="AY24" s="133">
        <v>100.79</v>
      </c>
      <c r="AZ24" s="133">
        <v>0</v>
      </c>
      <c r="BA24" s="133">
        <v>0</v>
      </c>
      <c r="BB24" s="133">
        <v>0</v>
      </c>
      <c r="BC24" s="133" t="s">
        <v>0</v>
      </c>
      <c r="BD24" s="133">
        <v>0</v>
      </c>
      <c r="BE24" s="133">
        <v>1.25</v>
      </c>
      <c r="BF24" s="133">
        <v>0</v>
      </c>
      <c r="BG24" s="133">
        <v>121.72</v>
      </c>
      <c r="BH24" s="133">
        <v>577.58000000000004</v>
      </c>
      <c r="BI24" s="288">
        <v>2855.35</v>
      </c>
      <c r="BJ24" s="133">
        <v>243.19</v>
      </c>
      <c r="BK24" s="133">
        <v>0</v>
      </c>
      <c r="BL24" s="133">
        <v>0</v>
      </c>
      <c r="BM24" s="133">
        <v>2568.5500000000002</v>
      </c>
      <c r="BN24" s="133">
        <v>4115.92</v>
      </c>
      <c r="BO24" s="133">
        <v>849.42</v>
      </c>
      <c r="BP24" s="133">
        <v>0</v>
      </c>
      <c r="BQ24" s="133">
        <v>0</v>
      </c>
      <c r="BR24" s="627">
        <v>0</v>
      </c>
      <c r="BS24" s="647">
        <v>0.7</v>
      </c>
      <c r="BT24" s="140">
        <f t="shared" si="9"/>
        <v>-0.99424909628655933</v>
      </c>
    </row>
    <row r="25" spans="1:72">
      <c r="A25" s="296" t="s">
        <v>133</v>
      </c>
      <c r="B25" s="81">
        <v>31.196999999999999</v>
      </c>
      <c r="C25" s="81">
        <v>0</v>
      </c>
      <c r="D25" s="81">
        <v>0</v>
      </c>
      <c r="E25" s="81">
        <v>121.43</v>
      </c>
      <c r="F25" s="81">
        <v>1938.6210000000001</v>
      </c>
      <c r="G25" s="81">
        <v>1233.5899999999999</v>
      </c>
      <c r="H25" s="81">
        <v>0</v>
      </c>
      <c r="I25" s="81">
        <v>0</v>
      </c>
      <c r="J25" s="81">
        <v>0</v>
      </c>
      <c r="K25" s="81">
        <v>0</v>
      </c>
      <c r="L25" s="81">
        <v>44.54</v>
      </c>
      <c r="M25" s="299">
        <v>43.838000000000001</v>
      </c>
      <c r="N25" s="81">
        <v>0</v>
      </c>
      <c r="O25" s="81">
        <v>0</v>
      </c>
      <c r="P25" s="81">
        <v>0</v>
      </c>
      <c r="Q25" s="81">
        <v>0</v>
      </c>
      <c r="R25" s="81">
        <v>478.32</v>
      </c>
      <c r="S25" s="81">
        <v>617.08699999999999</v>
      </c>
      <c r="T25" s="81">
        <v>61.561999999999998</v>
      </c>
      <c r="U25" s="81">
        <v>0</v>
      </c>
      <c r="V25" s="81">
        <v>0</v>
      </c>
      <c r="W25" s="81">
        <v>0</v>
      </c>
      <c r="X25" s="81">
        <v>1098.192</v>
      </c>
      <c r="Y25" s="299">
        <v>363.21</v>
      </c>
      <c r="Z25" s="132">
        <v>312.17</v>
      </c>
      <c r="AA25" s="133">
        <v>0</v>
      </c>
      <c r="AB25" s="133">
        <v>0</v>
      </c>
      <c r="AC25" s="133">
        <v>299.56</v>
      </c>
      <c r="AD25" s="133">
        <v>2194.31</v>
      </c>
      <c r="AE25" s="133">
        <v>1047.31</v>
      </c>
      <c r="AF25" s="133">
        <v>0</v>
      </c>
      <c r="AG25" s="133">
        <v>0</v>
      </c>
      <c r="AH25" s="133">
        <v>0</v>
      </c>
      <c r="AI25" s="133">
        <v>0</v>
      </c>
      <c r="AJ25" s="133">
        <v>1131.43</v>
      </c>
      <c r="AK25" s="133">
        <v>2103.83</v>
      </c>
      <c r="AL25" s="132">
        <v>2.29</v>
      </c>
      <c r="AM25" s="133">
        <v>0</v>
      </c>
      <c r="AN25" s="133">
        <v>0</v>
      </c>
      <c r="AO25" s="133">
        <v>0</v>
      </c>
      <c r="AP25" s="133">
        <v>2013.3518221039301</v>
      </c>
      <c r="AQ25" s="133">
        <v>445.66817789607001</v>
      </c>
      <c r="AR25" s="133">
        <v>463.255</v>
      </c>
      <c r="AS25" s="133">
        <v>0</v>
      </c>
      <c r="AT25" s="133">
        <v>0</v>
      </c>
      <c r="AU25" s="133">
        <v>0</v>
      </c>
      <c r="AV25" s="133">
        <v>124.94799999999999</v>
      </c>
      <c r="AW25" s="133">
        <v>226.286</v>
      </c>
      <c r="AX25" s="132">
        <v>163.54</v>
      </c>
      <c r="AY25" s="133">
        <v>5.82</v>
      </c>
      <c r="AZ25" s="133">
        <v>0</v>
      </c>
      <c r="BA25" s="133">
        <v>0</v>
      </c>
      <c r="BB25" s="133">
        <v>0</v>
      </c>
      <c r="BC25" s="133">
        <v>0.2</v>
      </c>
      <c r="BD25" s="133">
        <v>0</v>
      </c>
      <c r="BE25" s="133">
        <v>0.16</v>
      </c>
      <c r="BF25" s="133">
        <v>0</v>
      </c>
      <c r="BG25" s="133">
        <v>17.899999999999999</v>
      </c>
      <c r="BH25" s="133">
        <v>122.09</v>
      </c>
      <c r="BI25" s="288">
        <v>257.89</v>
      </c>
      <c r="BJ25" s="133">
        <v>70.02</v>
      </c>
      <c r="BK25" s="133">
        <v>0</v>
      </c>
      <c r="BL25" s="133">
        <v>0</v>
      </c>
      <c r="BM25" s="133">
        <v>780.64</v>
      </c>
      <c r="BN25" s="133">
        <v>1783.16</v>
      </c>
      <c r="BO25" s="133">
        <v>453.09</v>
      </c>
      <c r="BP25" s="133">
        <v>0</v>
      </c>
      <c r="BQ25" s="133">
        <v>0</v>
      </c>
      <c r="BR25" s="627">
        <v>0</v>
      </c>
      <c r="BS25" s="647">
        <v>0</v>
      </c>
      <c r="BT25" s="140">
        <f t="shared" si="9"/>
        <v>-1</v>
      </c>
    </row>
    <row r="26" spans="1:72">
      <c r="A26" s="296" t="s">
        <v>117</v>
      </c>
      <c r="B26" s="81">
        <v>134.05699999999999</v>
      </c>
      <c r="C26" s="81">
        <v>0</v>
      </c>
      <c r="D26" s="81">
        <v>0</v>
      </c>
      <c r="E26" s="81">
        <v>311.89699999999999</v>
      </c>
      <c r="F26" s="81">
        <v>2809.971</v>
      </c>
      <c r="G26" s="81">
        <v>2721.1480000000001</v>
      </c>
      <c r="H26" s="81">
        <v>0</v>
      </c>
      <c r="I26" s="81">
        <v>0</v>
      </c>
      <c r="J26" s="81">
        <v>0</v>
      </c>
      <c r="K26" s="81">
        <v>7.2</v>
      </c>
      <c r="L26" s="81">
        <v>88.759</v>
      </c>
      <c r="M26" s="299">
        <v>23.295000000000002</v>
      </c>
      <c r="N26" s="81">
        <v>0</v>
      </c>
      <c r="O26" s="81">
        <v>0</v>
      </c>
      <c r="P26" s="81">
        <v>0</v>
      </c>
      <c r="Q26" s="81">
        <v>7.7910763682131207E-2</v>
      </c>
      <c r="R26" s="81">
        <v>74.024432917832101</v>
      </c>
      <c r="S26" s="81">
        <v>310.14299999999997</v>
      </c>
      <c r="T26" s="81">
        <v>1.6609841777018199</v>
      </c>
      <c r="U26" s="81">
        <v>0</v>
      </c>
      <c r="V26" s="81">
        <v>0.8</v>
      </c>
      <c r="W26" s="81">
        <v>0</v>
      </c>
      <c r="X26" s="81">
        <v>1097.588</v>
      </c>
      <c r="Y26" s="299">
        <v>273.46899999999999</v>
      </c>
      <c r="Z26" s="132">
        <v>827.33</v>
      </c>
      <c r="AA26" s="133">
        <v>4.68</v>
      </c>
      <c r="AB26" s="133">
        <v>0</v>
      </c>
      <c r="AC26" s="133">
        <v>497.63</v>
      </c>
      <c r="AD26" s="133">
        <v>1178.3399999999999</v>
      </c>
      <c r="AE26" s="133">
        <v>695.15</v>
      </c>
      <c r="AF26" s="133">
        <v>0</v>
      </c>
      <c r="AG26" s="133">
        <v>0</v>
      </c>
      <c r="AH26" s="133">
        <v>0</v>
      </c>
      <c r="AI26" s="133">
        <v>0</v>
      </c>
      <c r="AJ26" s="133">
        <v>1158.3499999999999</v>
      </c>
      <c r="AK26" s="133">
        <v>3021.6</v>
      </c>
      <c r="AL26" s="132">
        <v>0</v>
      </c>
      <c r="AM26" s="133">
        <v>0</v>
      </c>
      <c r="AN26" s="133">
        <v>0</v>
      </c>
      <c r="AO26" s="133">
        <v>0</v>
      </c>
      <c r="AP26" s="133">
        <v>3049.277</v>
      </c>
      <c r="AQ26" s="133">
        <v>693.17899999999997</v>
      </c>
      <c r="AR26" s="133">
        <v>228.97300000000001</v>
      </c>
      <c r="AS26" s="133">
        <v>0</v>
      </c>
      <c r="AT26" s="133">
        <v>0</v>
      </c>
      <c r="AU26" s="133">
        <v>0</v>
      </c>
      <c r="AV26" s="133">
        <v>52.286000000000001</v>
      </c>
      <c r="AW26" s="133">
        <v>75.613</v>
      </c>
      <c r="AX26" s="132">
        <v>180.63</v>
      </c>
      <c r="AY26" s="133">
        <v>12.03</v>
      </c>
      <c r="AZ26" s="133">
        <v>0</v>
      </c>
      <c r="BA26" s="133">
        <v>0</v>
      </c>
      <c r="BB26" s="133">
        <v>0</v>
      </c>
      <c r="BC26" s="133">
        <v>0</v>
      </c>
      <c r="BD26" s="133">
        <v>0.06</v>
      </c>
      <c r="BE26" s="133">
        <v>0.16</v>
      </c>
      <c r="BF26" s="133">
        <v>0.04</v>
      </c>
      <c r="BG26" s="133">
        <v>0.05</v>
      </c>
      <c r="BH26" s="133">
        <v>69.88</v>
      </c>
      <c r="BI26" s="288">
        <v>151.82</v>
      </c>
      <c r="BJ26" s="133">
        <v>31.56</v>
      </c>
      <c r="BK26" s="133">
        <v>0</v>
      </c>
      <c r="BL26" s="133">
        <v>0</v>
      </c>
      <c r="BM26" s="133">
        <v>475.53</v>
      </c>
      <c r="BN26" s="133">
        <v>1073.99</v>
      </c>
      <c r="BO26" s="133">
        <v>0</v>
      </c>
      <c r="BP26" s="133">
        <v>0</v>
      </c>
      <c r="BQ26" s="133">
        <v>0</v>
      </c>
      <c r="BR26" s="627">
        <v>0</v>
      </c>
      <c r="BS26" s="647">
        <v>0</v>
      </c>
      <c r="BT26" s="140">
        <f t="shared" si="9"/>
        <v>-1</v>
      </c>
    </row>
    <row r="27" spans="1:72">
      <c r="A27" s="296" t="s">
        <v>135</v>
      </c>
      <c r="B27" s="81">
        <v>458.94900000000001</v>
      </c>
      <c r="C27" s="81">
        <v>43.258000000000003</v>
      </c>
      <c r="D27" s="81">
        <v>0</v>
      </c>
      <c r="E27" s="81">
        <v>0</v>
      </c>
      <c r="F27" s="81">
        <v>0</v>
      </c>
      <c r="G27" s="81">
        <v>52.43</v>
      </c>
      <c r="H27" s="81">
        <v>0</v>
      </c>
      <c r="I27" s="81">
        <v>8.6199999999999992</v>
      </c>
      <c r="J27" s="81">
        <v>0</v>
      </c>
      <c r="K27" s="81">
        <v>0.15</v>
      </c>
      <c r="L27" s="81">
        <v>0</v>
      </c>
      <c r="M27" s="299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299">
        <v>0</v>
      </c>
      <c r="Z27" s="132">
        <v>0</v>
      </c>
      <c r="AA27" s="133">
        <v>218.11</v>
      </c>
      <c r="AB27" s="133">
        <v>243.64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2">
        <v>60.25</v>
      </c>
      <c r="AM27" s="133">
        <v>200.72</v>
      </c>
      <c r="AN27" s="133">
        <v>108.03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2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288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627">
        <v>0</v>
      </c>
      <c r="BS27" s="647">
        <v>0</v>
      </c>
      <c r="BT27" s="140" t="str">
        <f t="shared" si="9"/>
        <v>-</v>
      </c>
    </row>
    <row r="28" spans="1:72">
      <c r="A28" s="296" t="s">
        <v>152</v>
      </c>
      <c r="B28" s="81">
        <v>255.45</v>
      </c>
      <c r="C28" s="81">
        <v>26.49</v>
      </c>
      <c r="D28" s="81">
        <v>0</v>
      </c>
      <c r="E28" s="81">
        <v>0</v>
      </c>
      <c r="F28" s="81">
        <v>0</v>
      </c>
      <c r="G28" s="81">
        <v>34.6</v>
      </c>
      <c r="H28" s="81">
        <v>0</v>
      </c>
      <c r="I28" s="81">
        <v>0.1</v>
      </c>
      <c r="J28" s="81">
        <v>0</v>
      </c>
      <c r="K28" s="81">
        <v>0</v>
      </c>
      <c r="L28" s="81">
        <v>0</v>
      </c>
      <c r="M28" s="299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299">
        <v>0</v>
      </c>
      <c r="Z28" s="132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2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2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288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627">
        <v>0</v>
      </c>
      <c r="BS28" s="647">
        <v>0</v>
      </c>
      <c r="BT28" s="140" t="str">
        <f t="shared" si="9"/>
        <v>-</v>
      </c>
    </row>
    <row r="29" spans="1:72">
      <c r="A29" s="296" t="s">
        <v>118</v>
      </c>
      <c r="B29" s="81">
        <v>263.375</v>
      </c>
      <c r="C29" s="81">
        <v>71.834000000000003</v>
      </c>
      <c r="D29" s="81">
        <v>0</v>
      </c>
      <c r="E29" s="81">
        <v>0</v>
      </c>
      <c r="F29" s="81">
        <v>0</v>
      </c>
      <c r="G29" s="81">
        <v>93.86</v>
      </c>
      <c r="H29" s="81">
        <v>0</v>
      </c>
      <c r="I29" s="81">
        <v>0</v>
      </c>
      <c r="J29" s="81">
        <v>0</v>
      </c>
      <c r="K29" s="81">
        <v>13.6</v>
      </c>
      <c r="L29" s="81">
        <v>0</v>
      </c>
      <c r="M29" s="299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299">
        <v>0</v>
      </c>
      <c r="Z29" s="132">
        <v>0</v>
      </c>
      <c r="AA29" s="133">
        <v>195.86</v>
      </c>
      <c r="AB29" s="133">
        <v>359.08</v>
      </c>
      <c r="AC29" s="133">
        <v>8.1199999999999992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62.7</v>
      </c>
      <c r="AL29" s="132">
        <v>178.37</v>
      </c>
      <c r="AM29" s="133">
        <v>104.6</v>
      </c>
      <c r="AN29" s="133">
        <v>57.4</v>
      </c>
      <c r="AO29" s="133">
        <v>0</v>
      </c>
      <c r="AP29" s="133">
        <v>0</v>
      </c>
      <c r="AQ29" s="133">
        <v>0</v>
      </c>
      <c r="AR29" s="133">
        <v>109.55</v>
      </c>
      <c r="AS29" s="133">
        <v>69.17</v>
      </c>
      <c r="AT29" s="133">
        <v>0</v>
      </c>
      <c r="AU29" s="133">
        <v>0</v>
      </c>
      <c r="AV29" s="133">
        <v>0</v>
      </c>
      <c r="AW29" s="133">
        <v>0</v>
      </c>
      <c r="AX29" s="132">
        <v>0</v>
      </c>
      <c r="AY29" s="133">
        <v>0.87</v>
      </c>
      <c r="AZ29" s="133">
        <v>0</v>
      </c>
      <c r="BA29" s="133">
        <v>0</v>
      </c>
      <c r="BB29" s="133">
        <v>11.98</v>
      </c>
      <c r="BC29" s="133">
        <v>0</v>
      </c>
      <c r="BD29" s="133">
        <v>0</v>
      </c>
      <c r="BE29" s="133">
        <v>0.35</v>
      </c>
      <c r="BF29" s="133">
        <v>0</v>
      </c>
      <c r="BG29" s="133">
        <v>0</v>
      </c>
      <c r="BH29" s="133">
        <v>0</v>
      </c>
      <c r="BI29" s="288">
        <v>7.7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30.22</v>
      </c>
      <c r="BP29" s="133">
        <v>125.3</v>
      </c>
      <c r="BQ29" s="133">
        <v>0.21</v>
      </c>
      <c r="BR29" s="627">
        <v>0</v>
      </c>
      <c r="BS29" s="647">
        <v>0</v>
      </c>
      <c r="BT29" s="140" t="str">
        <f t="shared" si="9"/>
        <v>-</v>
      </c>
    </row>
    <row r="30" spans="1:72">
      <c r="A30" s="296" t="s">
        <v>153</v>
      </c>
      <c r="B30" s="81">
        <v>209.3</v>
      </c>
      <c r="C30" s="81">
        <v>52.3</v>
      </c>
      <c r="D30" s="81">
        <v>0</v>
      </c>
      <c r="E30" s="81">
        <v>0</v>
      </c>
      <c r="F30" s="81">
        <v>0</v>
      </c>
      <c r="G30" s="81">
        <v>122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299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299">
        <v>0</v>
      </c>
      <c r="Z30" s="132">
        <v>0</v>
      </c>
      <c r="AA30" s="133">
        <v>17.95</v>
      </c>
      <c r="AB30" s="133">
        <v>188.05</v>
      </c>
      <c r="AC30" s="133">
        <v>193.85</v>
      </c>
      <c r="AD30" s="133">
        <v>0</v>
      </c>
      <c r="AE30" s="133">
        <v>0</v>
      </c>
      <c r="AF30" s="133">
        <v>47.2</v>
      </c>
      <c r="AG30" s="133">
        <v>0</v>
      </c>
      <c r="AH30" s="133">
        <v>0</v>
      </c>
      <c r="AI30" s="133">
        <v>0</v>
      </c>
      <c r="AJ30" s="133">
        <v>0</v>
      </c>
      <c r="AK30" s="133">
        <v>55</v>
      </c>
      <c r="AL30" s="132">
        <v>163</v>
      </c>
      <c r="AM30" s="133">
        <v>72.5</v>
      </c>
      <c r="AN30" s="133">
        <v>206.2</v>
      </c>
      <c r="AO30" s="133">
        <v>208.9</v>
      </c>
      <c r="AP30" s="133">
        <v>121.5</v>
      </c>
      <c r="AQ30" s="133">
        <v>47</v>
      </c>
      <c r="AR30" s="133">
        <v>64.3</v>
      </c>
      <c r="AS30" s="133">
        <v>45.3</v>
      </c>
      <c r="AT30" s="133">
        <v>0</v>
      </c>
      <c r="AU30" s="133">
        <v>0</v>
      </c>
      <c r="AV30" s="133">
        <v>0</v>
      </c>
      <c r="AW30" s="133">
        <v>0</v>
      </c>
      <c r="AX30" s="132">
        <v>0</v>
      </c>
      <c r="AY30" s="133">
        <v>3.1</v>
      </c>
      <c r="AZ30" s="133">
        <v>0</v>
      </c>
      <c r="BA30" s="133">
        <v>0</v>
      </c>
      <c r="BB30" s="133">
        <v>3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288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30.64</v>
      </c>
      <c r="BP30" s="133">
        <v>50.39</v>
      </c>
      <c r="BQ30" s="133">
        <v>0.19</v>
      </c>
      <c r="BR30" s="627">
        <v>0</v>
      </c>
      <c r="BS30" s="647">
        <v>0</v>
      </c>
      <c r="BT30" s="140" t="str">
        <f t="shared" si="9"/>
        <v>-</v>
      </c>
    </row>
    <row r="31" spans="1:72">
      <c r="A31" s="296" t="s">
        <v>154</v>
      </c>
      <c r="B31" s="81">
        <v>173.35300000000001</v>
      </c>
      <c r="C31" s="81">
        <v>73.775000000000006</v>
      </c>
      <c r="D31" s="81">
        <v>0</v>
      </c>
      <c r="E31" s="81">
        <v>0</v>
      </c>
      <c r="F31" s="81">
        <v>0</v>
      </c>
      <c r="G31" s="81">
        <v>255.82499999999999</v>
      </c>
      <c r="H31" s="81">
        <v>0</v>
      </c>
      <c r="I31" s="81">
        <v>6.0410000000000004</v>
      </c>
      <c r="J31" s="81">
        <v>0</v>
      </c>
      <c r="K31" s="81">
        <v>0</v>
      </c>
      <c r="L31" s="81">
        <v>0</v>
      </c>
      <c r="M31" s="299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299">
        <v>0</v>
      </c>
      <c r="Z31" s="132">
        <v>0</v>
      </c>
      <c r="AA31" s="133">
        <v>132.87</v>
      </c>
      <c r="AB31" s="133">
        <v>380.1</v>
      </c>
      <c r="AC31" s="133">
        <v>511.14</v>
      </c>
      <c r="AD31" s="133">
        <v>50.11</v>
      </c>
      <c r="AE31" s="133">
        <v>564.74</v>
      </c>
      <c r="AF31" s="133">
        <v>222.69</v>
      </c>
      <c r="AG31" s="133">
        <v>24.75</v>
      </c>
      <c r="AH31" s="133">
        <v>0.21</v>
      </c>
      <c r="AI31" s="133">
        <v>6.64</v>
      </c>
      <c r="AJ31" s="133">
        <v>195.04</v>
      </c>
      <c r="AK31" s="133">
        <v>566.80999999999995</v>
      </c>
      <c r="AL31" s="132">
        <v>0</v>
      </c>
      <c r="AM31" s="133">
        <v>0</v>
      </c>
      <c r="AN31" s="133">
        <v>0</v>
      </c>
      <c r="AO31" s="133">
        <v>0</v>
      </c>
      <c r="AP31" s="133">
        <v>0</v>
      </c>
      <c r="AQ31" s="133">
        <v>0</v>
      </c>
      <c r="AR31" s="133">
        <v>0</v>
      </c>
      <c r="AS31" s="133">
        <v>0</v>
      </c>
      <c r="AT31" s="133">
        <v>0</v>
      </c>
      <c r="AU31" s="133">
        <v>0</v>
      </c>
      <c r="AV31" s="133">
        <v>0</v>
      </c>
      <c r="AW31" s="133">
        <v>0</v>
      </c>
      <c r="AX31" s="132">
        <v>56.89</v>
      </c>
      <c r="AY31" s="133">
        <v>46.76</v>
      </c>
      <c r="AZ31" s="133">
        <v>0</v>
      </c>
      <c r="BA31" s="133">
        <v>0.06</v>
      </c>
      <c r="BB31" s="133">
        <v>49.21</v>
      </c>
      <c r="BC31" s="133">
        <v>1.26</v>
      </c>
      <c r="BD31" s="133">
        <v>0</v>
      </c>
      <c r="BE31" s="133">
        <v>0</v>
      </c>
      <c r="BF31" s="133">
        <v>0</v>
      </c>
      <c r="BG31" s="133">
        <v>0</v>
      </c>
      <c r="BH31" s="133">
        <v>0</v>
      </c>
      <c r="BI31" s="288">
        <v>0</v>
      </c>
      <c r="BJ31" s="133">
        <v>0</v>
      </c>
      <c r="BK31" s="133">
        <v>0</v>
      </c>
      <c r="BL31" s="133">
        <v>0.13</v>
      </c>
      <c r="BM31" s="133">
        <v>0</v>
      </c>
      <c r="BN31" s="133">
        <v>25.93</v>
      </c>
      <c r="BO31" s="133">
        <v>187.43</v>
      </c>
      <c r="BP31" s="133">
        <v>45.17</v>
      </c>
      <c r="BQ31" s="133">
        <v>0</v>
      </c>
      <c r="BR31" s="627">
        <v>0</v>
      </c>
      <c r="BS31" s="647">
        <v>0</v>
      </c>
      <c r="BT31" s="140" t="str">
        <f t="shared" si="9"/>
        <v>-</v>
      </c>
    </row>
    <row r="32" spans="1:72">
      <c r="A32" s="296" t="s">
        <v>119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176.99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299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299">
        <v>0</v>
      </c>
      <c r="Z32" s="132">
        <v>0</v>
      </c>
      <c r="AA32" s="133">
        <v>21</v>
      </c>
      <c r="AB32" s="133">
        <v>149.05000000000001</v>
      </c>
      <c r="AC32" s="133">
        <v>112.88</v>
      </c>
      <c r="AD32" s="133">
        <v>76.34</v>
      </c>
      <c r="AE32" s="133">
        <v>225.06</v>
      </c>
      <c r="AF32" s="133">
        <v>78.7</v>
      </c>
      <c r="AG32" s="133">
        <v>2.4</v>
      </c>
      <c r="AH32" s="133">
        <v>0</v>
      </c>
      <c r="AI32" s="133">
        <v>0</v>
      </c>
      <c r="AJ32" s="133">
        <v>0</v>
      </c>
      <c r="AK32" s="133">
        <v>198.09</v>
      </c>
      <c r="AL32" s="132">
        <v>164.661</v>
      </c>
      <c r="AM32" s="133">
        <v>188.34200000000001</v>
      </c>
      <c r="AN32" s="133">
        <v>458.51400000000001</v>
      </c>
      <c r="AO32" s="133">
        <v>472.32</v>
      </c>
      <c r="AP32" s="133">
        <v>739.23</v>
      </c>
      <c r="AQ32" s="133">
        <v>843.22500000000002</v>
      </c>
      <c r="AR32" s="133">
        <v>339.19499999999999</v>
      </c>
      <c r="AS32" s="133">
        <v>73.921999999999997</v>
      </c>
      <c r="AT32" s="133">
        <v>0.6</v>
      </c>
      <c r="AU32" s="133">
        <v>0</v>
      </c>
      <c r="AV32" s="133">
        <v>0</v>
      </c>
      <c r="AW32" s="133">
        <v>0</v>
      </c>
      <c r="AX32" s="132">
        <v>49.96</v>
      </c>
      <c r="AY32" s="133">
        <v>28.3</v>
      </c>
      <c r="AZ32" s="133">
        <v>0</v>
      </c>
      <c r="BA32" s="133">
        <v>0.04</v>
      </c>
      <c r="BB32" s="133">
        <v>27.03</v>
      </c>
      <c r="BC32" s="133">
        <v>0</v>
      </c>
      <c r="BD32" s="133">
        <v>0</v>
      </c>
      <c r="BE32" s="133">
        <v>0</v>
      </c>
      <c r="BF32" s="133">
        <v>0</v>
      </c>
      <c r="BG32" s="133">
        <v>0</v>
      </c>
      <c r="BH32" s="133">
        <v>0</v>
      </c>
      <c r="BI32" s="288">
        <v>0</v>
      </c>
      <c r="BJ32" s="133">
        <v>0</v>
      </c>
      <c r="BK32" s="133">
        <v>0</v>
      </c>
      <c r="BL32" s="133">
        <v>0</v>
      </c>
      <c r="BM32" s="133">
        <v>0</v>
      </c>
      <c r="BN32" s="133">
        <v>0</v>
      </c>
      <c r="BO32" s="133">
        <v>21.6</v>
      </c>
      <c r="BP32" s="133">
        <v>40.159999999999997</v>
      </c>
      <c r="BQ32" s="133">
        <v>0.06</v>
      </c>
      <c r="BR32" s="627">
        <v>0</v>
      </c>
      <c r="BS32" s="647">
        <v>0</v>
      </c>
      <c r="BT32" s="140" t="str">
        <f t="shared" si="9"/>
        <v>-</v>
      </c>
    </row>
    <row r="33" spans="1:74">
      <c r="A33" s="298" t="s">
        <v>121</v>
      </c>
      <c r="B33" s="175">
        <v>0</v>
      </c>
      <c r="C33" s="175">
        <v>7.81000000000006</v>
      </c>
      <c r="D33" s="175">
        <v>16.7</v>
      </c>
      <c r="E33" s="175">
        <v>0</v>
      </c>
      <c r="F33" s="175">
        <v>0</v>
      </c>
      <c r="G33" s="175">
        <v>9.7999999999992706</v>
      </c>
      <c r="H33" s="175">
        <v>0</v>
      </c>
      <c r="I33" s="175">
        <v>0</v>
      </c>
      <c r="J33" s="175">
        <v>0</v>
      </c>
      <c r="K33" s="175">
        <v>0</v>
      </c>
      <c r="L33" s="175">
        <v>6.5299999999951996</v>
      </c>
      <c r="M33" s="274">
        <v>1.35000000000036</v>
      </c>
      <c r="N33" s="175">
        <v>0</v>
      </c>
      <c r="O33" s="175">
        <v>0</v>
      </c>
      <c r="P33" s="175">
        <v>0</v>
      </c>
      <c r="Q33" s="175">
        <v>0</v>
      </c>
      <c r="R33" s="175">
        <v>0</v>
      </c>
      <c r="S33" s="175">
        <v>0</v>
      </c>
      <c r="T33" s="175">
        <v>0</v>
      </c>
      <c r="U33" s="175">
        <v>0</v>
      </c>
      <c r="V33" s="175">
        <v>0</v>
      </c>
      <c r="W33" s="175">
        <v>0</v>
      </c>
      <c r="X33" s="175">
        <v>0</v>
      </c>
      <c r="Y33" s="274">
        <v>0</v>
      </c>
      <c r="Z33" s="174">
        <v>0</v>
      </c>
      <c r="AA33" s="175">
        <v>0</v>
      </c>
      <c r="AB33" s="175">
        <v>0</v>
      </c>
      <c r="AC33" s="175">
        <v>0</v>
      </c>
      <c r="AD33" s="175">
        <v>0</v>
      </c>
      <c r="AE33" s="175">
        <v>0</v>
      </c>
      <c r="AF33" s="175">
        <v>0</v>
      </c>
      <c r="AG33" s="175">
        <v>0</v>
      </c>
      <c r="AH33" s="175">
        <v>0</v>
      </c>
      <c r="AI33" s="175">
        <v>0</v>
      </c>
      <c r="AJ33" s="175">
        <v>0</v>
      </c>
      <c r="AK33" s="175">
        <v>0</v>
      </c>
      <c r="AL33" s="174">
        <v>0</v>
      </c>
      <c r="AM33" s="175">
        <v>0</v>
      </c>
      <c r="AN33" s="175">
        <v>0</v>
      </c>
      <c r="AO33" s="175">
        <v>0</v>
      </c>
      <c r="AP33" s="175">
        <v>0</v>
      </c>
      <c r="AQ33" s="175">
        <v>0</v>
      </c>
      <c r="AR33" s="175">
        <v>0</v>
      </c>
      <c r="AS33" s="175">
        <v>0</v>
      </c>
      <c r="AT33" s="175">
        <v>0</v>
      </c>
      <c r="AU33" s="175">
        <v>0</v>
      </c>
      <c r="AV33" s="175">
        <v>0</v>
      </c>
      <c r="AW33" s="175">
        <v>0</v>
      </c>
      <c r="AX33" s="174">
        <v>0</v>
      </c>
      <c r="AY33" s="175">
        <v>0</v>
      </c>
      <c r="AZ33" s="175">
        <v>0</v>
      </c>
      <c r="BA33" s="175">
        <v>0</v>
      </c>
      <c r="BB33" s="175">
        <v>0</v>
      </c>
      <c r="BC33" s="175">
        <v>0</v>
      </c>
      <c r="BD33" s="175">
        <v>0</v>
      </c>
      <c r="BE33" s="175">
        <v>0</v>
      </c>
      <c r="BF33" s="175">
        <v>0</v>
      </c>
      <c r="BG33" s="175">
        <v>0</v>
      </c>
      <c r="BH33" s="175">
        <v>0</v>
      </c>
      <c r="BI33" s="179">
        <v>0</v>
      </c>
      <c r="BJ33" s="175">
        <v>0</v>
      </c>
      <c r="BK33" s="175">
        <v>0</v>
      </c>
      <c r="BL33" s="175">
        <v>0</v>
      </c>
      <c r="BM33" s="175">
        <v>0</v>
      </c>
      <c r="BN33" s="175">
        <v>0</v>
      </c>
      <c r="BO33" s="175">
        <v>0</v>
      </c>
      <c r="BP33" s="175">
        <v>0</v>
      </c>
      <c r="BQ33" s="175">
        <v>0</v>
      </c>
      <c r="BR33" s="175">
        <v>0</v>
      </c>
      <c r="BS33" s="648">
        <v>0</v>
      </c>
      <c r="BT33" s="208" t="str">
        <f t="shared" si="9"/>
        <v>-</v>
      </c>
    </row>
    <row r="34" spans="1:74">
      <c r="A34" s="82" t="s">
        <v>59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300"/>
      <c r="BV34" s="213"/>
    </row>
    <row r="35" spans="1:74">
      <c r="A35" s="82" t="s">
        <v>60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213"/>
    </row>
    <row r="36" spans="1:74">
      <c r="A36" s="82" t="s">
        <v>61</v>
      </c>
      <c r="Y36" s="133"/>
      <c r="BO36" s="133"/>
      <c r="BP36" s="133"/>
      <c r="BQ36" s="133"/>
      <c r="BR36" s="133"/>
      <c r="BS36" s="133"/>
    </row>
    <row r="37" spans="1:74">
      <c r="Y37" s="133"/>
      <c r="BP37"/>
      <c r="BQ37"/>
      <c r="BR37"/>
      <c r="BS37"/>
    </row>
    <row r="38" spans="1:74">
      <c r="BP38"/>
      <c r="BQ38"/>
      <c r="BR38"/>
      <c r="BS38"/>
    </row>
    <row r="39" spans="1:74">
      <c r="BP39"/>
      <c r="BQ39"/>
      <c r="BR39"/>
      <c r="BS39"/>
    </row>
    <row r="40" spans="1:74">
      <c r="BP40"/>
      <c r="BQ40"/>
      <c r="BR40"/>
      <c r="BS40"/>
    </row>
    <row r="41" spans="1:74">
      <c r="BP41"/>
      <c r="BQ41"/>
      <c r="BR41"/>
      <c r="BS41"/>
    </row>
    <row r="42" spans="1:74">
      <c r="BP42"/>
      <c r="BQ42"/>
      <c r="BR42"/>
      <c r="BS42"/>
    </row>
    <row r="43" spans="1:74">
      <c r="BP43"/>
      <c r="BQ43"/>
      <c r="BR43"/>
      <c r="BS43"/>
    </row>
    <row r="44" spans="1:74">
      <c r="BP44"/>
      <c r="BQ44"/>
      <c r="BR44"/>
      <c r="BS44"/>
    </row>
    <row r="45" spans="1:74">
      <c r="BP45"/>
      <c r="BQ45"/>
      <c r="BR45"/>
      <c r="BS45"/>
    </row>
    <row r="46" spans="1:74">
      <c r="BP46"/>
      <c r="BQ46"/>
      <c r="BR46"/>
      <c r="BS46"/>
    </row>
    <row r="47" spans="1:74">
      <c r="BP47"/>
      <c r="BQ47"/>
      <c r="BR47"/>
      <c r="BS47"/>
    </row>
    <row r="48" spans="1:74">
      <c r="BP48"/>
      <c r="BQ48"/>
      <c r="BR48"/>
      <c r="BS48"/>
    </row>
    <row r="49" spans="68:71">
      <c r="BP49"/>
      <c r="BQ49"/>
      <c r="BR49"/>
      <c r="BS49"/>
    </row>
    <row r="50" spans="68:71">
      <c r="BP50"/>
      <c r="BQ50"/>
      <c r="BR50"/>
      <c r="BS50"/>
    </row>
    <row r="51" spans="68:71">
      <c r="BP51"/>
      <c r="BQ51"/>
      <c r="BR51"/>
      <c r="BS51"/>
    </row>
    <row r="52" spans="68:71">
      <c r="BP52"/>
      <c r="BQ52"/>
      <c r="BR52"/>
      <c r="BS52"/>
    </row>
    <row r="53" spans="68:71">
      <c r="BP53"/>
      <c r="BQ53"/>
      <c r="BR53"/>
      <c r="BS53"/>
    </row>
    <row r="54" spans="68:71">
      <c r="BP54"/>
      <c r="BQ54"/>
      <c r="BR54"/>
      <c r="BS54"/>
    </row>
    <row r="55" spans="68:71">
      <c r="BP55"/>
      <c r="BQ55"/>
      <c r="BR55"/>
      <c r="BS55"/>
    </row>
    <row r="56" spans="68:71">
      <c r="BP56"/>
      <c r="BQ56"/>
      <c r="BR56"/>
      <c r="BS56"/>
    </row>
    <row r="57" spans="68:71">
      <c r="BP57"/>
      <c r="BQ57"/>
      <c r="BR57"/>
      <c r="BS57"/>
    </row>
    <row r="58" spans="68:71">
      <c r="BP58"/>
      <c r="BQ58"/>
      <c r="BR58"/>
      <c r="BS58"/>
    </row>
    <row r="59" spans="68:71">
      <c r="BP59"/>
      <c r="BQ59"/>
      <c r="BR59"/>
      <c r="BS59"/>
    </row>
    <row r="60" spans="68:71">
      <c r="BP60"/>
      <c r="BQ60"/>
      <c r="BR60"/>
      <c r="BS60"/>
    </row>
    <row r="61" spans="68:71">
      <c r="BP61"/>
      <c r="BQ61"/>
      <c r="BR61"/>
      <c r="BS61"/>
    </row>
    <row r="62" spans="68:71">
      <c r="BQ62"/>
      <c r="BR62"/>
    </row>
    <row r="63" spans="68:71">
      <c r="BQ63"/>
      <c r="BR63"/>
    </row>
  </sheetData>
  <sortState ref="BQ39:BR63">
    <sortCondition descending="1" ref="BR39"/>
  </sortState>
  <mergeCells count="7">
    <mergeCell ref="BJ6:BT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BV41"/>
  <sheetViews>
    <sheetView showGridLines="0" workbookViewId="0">
      <pane xSplit="1" ySplit="7" topLeftCell="BM8" activePane="bottomRight" state="frozen"/>
      <selection pane="topRight"/>
      <selection pane="bottomLeft"/>
      <selection pane="bottomRight" activeCell="BS22" sqref="BS22"/>
    </sheetView>
  </sheetViews>
  <sheetFormatPr baseColWidth="10" defaultColWidth="11" defaultRowHeight="15"/>
  <cols>
    <col min="1" max="1" width="13.7109375" style="53" customWidth="1"/>
    <col min="2" max="5" width="8.7109375" style="53" customWidth="1"/>
    <col min="6" max="6" width="7.85546875" style="53" customWidth="1"/>
    <col min="7" max="14" width="8.7109375" style="53" customWidth="1"/>
    <col min="15" max="15" width="9.7109375" style="53" customWidth="1"/>
    <col min="16" max="22" width="8.7109375" style="53" customWidth="1"/>
    <col min="23" max="23" width="9.7109375" style="53" customWidth="1"/>
    <col min="24" max="25" width="8.7109375" style="53" customWidth="1"/>
    <col min="26" max="65" width="9.140625" style="53" customWidth="1"/>
    <col min="66" max="71" width="10.85546875" style="53" customWidth="1"/>
    <col min="72" max="72" width="12.5703125" style="53" customWidth="1"/>
    <col min="73" max="73" width="12.140625" customWidth="1"/>
  </cols>
  <sheetData>
    <row r="1" spans="1:72">
      <c r="A1" s="87" t="s">
        <v>30</v>
      </c>
    </row>
    <row r="2" spans="1:72">
      <c r="A2" s="87"/>
    </row>
    <row r="3" spans="1:72" ht="15" customHeight="1">
      <c r="A3" s="88" t="s">
        <v>185</v>
      </c>
    </row>
    <row r="4" spans="1:72">
      <c r="A4" s="56" t="s">
        <v>186</v>
      </c>
    </row>
    <row r="5" spans="1:72">
      <c r="A5" s="56" t="s">
        <v>180</v>
      </c>
    </row>
    <row r="6" spans="1:72">
      <c r="A6" s="700" t="s">
        <v>105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4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4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3"/>
      <c r="AX6" s="682">
        <v>2023</v>
      </c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9"/>
      <c r="BJ6" s="722">
        <v>2024</v>
      </c>
      <c r="BK6" s="683"/>
      <c r="BL6" s="683"/>
      <c r="BM6" s="683"/>
      <c r="BN6" s="683"/>
      <c r="BO6" s="683"/>
      <c r="BP6" s="683"/>
      <c r="BQ6" s="683"/>
      <c r="BR6" s="683"/>
      <c r="BS6" s="683"/>
      <c r="BT6" s="684"/>
    </row>
    <row r="7" spans="1:72" ht="25.5">
      <c r="A7" s="701"/>
      <c r="B7" s="91" t="s">
        <v>35</v>
      </c>
      <c r="C7" s="91" t="s">
        <v>36</v>
      </c>
      <c r="D7" s="91" t="s">
        <v>37</v>
      </c>
      <c r="E7" s="91" t="s">
        <v>38</v>
      </c>
      <c r="F7" s="230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91" t="s">
        <v>46</v>
      </c>
      <c r="N7" s="91" t="s">
        <v>35</v>
      </c>
      <c r="O7" s="91" t="s">
        <v>36</v>
      </c>
      <c r="P7" s="91" t="s">
        <v>37</v>
      </c>
      <c r="Q7" s="91" t="s">
        <v>38</v>
      </c>
      <c r="R7" s="230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91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91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40" t="s">
        <v>44</v>
      </c>
      <c r="BT7" s="45" t="str">
        <f>'Cdr 10'!BT8</f>
        <v>Var. % 
Oct 24/23</v>
      </c>
    </row>
    <row r="8" spans="1:72">
      <c r="A8" s="188" t="s">
        <v>48</v>
      </c>
      <c r="B8" s="277">
        <f t="shared" ref="B8:Y8" si="0">+SUM(B9:B22)</f>
        <v>7097.0867422000001</v>
      </c>
      <c r="C8" s="277">
        <f t="shared" si="0"/>
        <v>9431.5927914000004</v>
      </c>
      <c r="D8" s="277">
        <f t="shared" si="0"/>
        <v>9174.8434249999991</v>
      </c>
      <c r="E8" s="277">
        <f t="shared" si="0"/>
        <v>6552.0797409999996</v>
      </c>
      <c r="F8" s="277">
        <f t="shared" si="0"/>
        <v>6209.6831199999997</v>
      </c>
      <c r="G8" s="277">
        <f t="shared" si="0"/>
        <v>7258.6822732000001</v>
      </c>
      <c r="H8" s="277">
        <f t="shared" si="0"/>
        <v>6678.36816</v>
      </c>
      <c r="I8" s="277">
        <f t="shared" si="0"/>
        <v>7153.3506188000001</v>
      </c>
      <c r="J8" s="277">
        <f t="shared" si="0"/>
        <v>4604.7867201999998</v>
      </c>
      <c r="K8" s="277">
        <f t="shared" si="0"/>
        <v>7516.8875310000003</v>
      </c>
      <c r="L8" s="277">
        <f t="shared" si="0"/>
        <v>7083.4016620000002</v>
      </c>
      <c r="M8" s="281">
        <f t="shared" si="0"/>
        <v>6229.3976478599998</v>
      </c>
      <c r="N8" s="277">
        <f t="shared" si="0"/>
        <v>7636.6786121661899</v>
      </c>
      <c r="O8" s="277">
        <f t="shared" si="0"/>
        <v>12562.218377000199</v>
      </c>
      <c r="P8" s="277">
        <f t="shared" si="0"/>
        <v>7750.5803068445002</v>
      </c>
      <c r="Q8" s="277">
        <f t="shared" si="0"/>
        <v>5320.4956724666699</v>
      </c>
      <c r="R8" s="277">
        <f t="shared" si="0"/>
        <v>4887.4851001999004</v>
      </c>
      <c r="S8" s="277">
        <f t="shared" si="0"/>
        <v>7083.6664970002403</v>
      </c>
      <c r="T8" s="277">
        <f t="shared" si="0"/>
        <v>8473.0853485014704</v>
      </c>
      <c r="U8" s="277">
        <f t="shared" si="0"/>
        <v>8266.7546922317397</v>
      </c>
      <c r="V8" s="277">
        <f t="shared" si="0"/>
        <v>9449.9041088795293</v>
      </c>
      <c r="W8" s="277">
        <f t="shared" si="0"/>
        <v>11691.2664955697</v>
      </c>
      <c r="X8" s="277">
        <f t="shared" si="0"/>
        <v>8042.0985439792703</v>
      </c>
      <c r="Y8" s="281">
        <f t="shared" si="0"/>
        <v>9198.9418307093802</v>
      </c>
      <c r="Z8" s="189">
        <f t="shared" ref="Z8:AQ8" si="1">SUM(Z9:Z22)</f>
        <v>8495.02</v>
      </c>
      <c r="AA8" s="190">
        <f t="shared" si="1"/>
        <v>13399.4</v>
      </c>
      <c r="AB8" s="190">
        <f t="shared" si="1"/>
        <v>11347.67</v>
      </c>
      <c r="AC8" s="190">
        <f t="shared" si="1"/>
        <v>6960.16</v>
      </c>
      <c r="AD8" s="190">
        <f t="shared" si="1"/>
        <v>8633.2900000000009</v>
      </c>
      <c r="AE8" s="190">
        <f t="shared" si="1"/>
        <v>5396.31</v>
      </c>
      <c r="AF8" s="190">
        <f t="shared" si="1"/>
        <v>5508.53</v>
      </c>
      <c r="AG8" s="190">
        <f t="shared" si="1"/>
        <v>6579.18</v>
      </c>
      <c r="AH8" s="190">
        <f t="shared" si="1"/>
        <v>3965.3</v>
      </c>
      <c r="AI8" s="190">
        <f t="shared" si="1"/>
        <v>5854.86</v>
      </c>
      <c r="AJ8" s="190">
        <f t="shared" si="1"/>
        <v>10952.9</v>
      </c>
      <c r="AK8" s="190">
        <f t="shared" si="1"/>
        <v>7385.45</v>
      </c>
      <c r="AL8" s="189">
        <f t="shared" si="1"/>
        <v>12347.100341683399</v>
      </c>
      <c r="AM8" s="190">
        <f t="shared" si="1"/>
        <v>9924.8039285182895</v>
      </c>
      <c r="AN8" s="190">
        <f t="shared" si="1"/>
        <v>9176.7529630761801</v>
      </c>
      <c r="AO8" s="190">
        <f t="shared" si="1"/>
        <v>8375.1930368216708</v>
      </c>
      <c r="AP8" s="190">
        <f t="shared" si="1"/>
        <v>6335.0650521134703</v>
      </c>
      <c r="AQ8" s="190">
        <f t="shared" si="1"/>
        <v>6444.2747837611596</v>
      </c>
      <c r="AR8" s="190">
        <f t="shared" ref="AR8:AW8" si="2">SUM(AR9:AR22)</f>
        <v>4379.6755630985199</v>
      </c>
      <c r="AS8" s="190">
        <f t="shared" si="2"/>
        <v>5667.3195572230097</v>
      </c>
      <c r="AT8" s="190">
        <f t="shared" si="2"/>
        <v>6108.6453149107701</v>
      </c>
      <c r="AU8" s="190">
        <f t="shared" si="2"/>
        <v>11496.0733934817</v>
      </c>
      <c r="AV8" s="190">
        <f t="shared" si="2"/>
        <v>10122.307422727699</v>
      </c>
      <c r="AW8" s="190">
        <f t="shared" si="2"/>
        <v>7110.8204788667599</v>
      </c>
      <c r="AX8" s="189">
        <f t="shared" ref="AX8:BE8" si="3">SUM(AX9:AX22)</f>
        <v>7326.79</v>
      </c>
      <c r="AY8" s="189">
        <f t="shared" si="3"/>
        <v>13204.77</v>
      </c>
      <c r="AZ8" s="189">
        <f t="shared" si="3"/>
        <v>12141.49</v>
      </c>
      <c r="BA8" s="189">
        <f t="shared" si="3"/>
        <v>6684.87</v>
      </c>
      <c r="BB8" s="189">
        <f t="shared" si="3"/>
        <v>4514.76</v>
      </c>
      <c r="BC8" s="189">
        <f t="shared" si="3"/>
        <v>6747.78</v>
      </c>
      <c r="BD8" s="189">
        <f t="shared" si="3"/>
        <v>9695.8700000000008</v>
      </c>
      <c r="BE8" s="189">
        <f t="shared" si="3"/>
        <v>8836.98</v>
      </c>
      <c r="BF8" s="189">
        <f t="shared" ref="BF8:BG8" si="4">SUM(BF9:BF22)</f>
        <v>11102.87</v>
      </c>
      <c r="BG8" s="189">
        <f t="shared" si="4"/>
        <v>9632.39</v>
      </c>
      <c r="BH8" s="189">
        <f t="shared" ref="BH8:BI8" si="5">SUM(BH9:BH22)</f>
        <v>9991.52</v>
      </c>
      <c r="BI8" s="286">
        <f t="shared" si="5"/>
        <v>12151.52</v>
      </c>
      <c r="BJ8" s="287">
        <f t="shared" ref="BJ8:BN8" si="6">SUM(BJ9:BJ22)</f>
        <v>12741.59</v>
      </c>
      <c r="BK8" s="190">
        <f t="shared" si="6"/>
        <v>7573</v>
      </c>
      <c r="BL8" s="190">
        <f t="shared" si="6"/>
        <v>9152.2999999999993</v>
      </c>
      <c r="BM8" s="190">
        <f t="shared" ref="BM8" si="7">SUM(BM9:BM22)</f>
        <v>10759.83</v>
      </c>
      <c r="BN8" s="267">
        <f t="shared" si="6"/>
        <v>10880.23</v>
      </c>
      <c r="BO8" s="267">
        <f t="shared" ref="BO8:BR8" si="8">SUM(BO9:BO22)</f>
        <v>9813.5</v>
      </c>
      <c r="BP8" s="267">
        <f t="shared" si="8"/>
        <v>10898.98</v>
      </c>
      <c r="BQ8" s="267">
        <f t="shared" si="8"/>
        <v>10148.58</v>
      </c>
      <c r="BR8" s="267">
        <f t="shared" si="8"/>
        <v>6300.1940000000004</v>
      </c>
      <c r="BS8" s="267">
        <f t="shared" ref="BS8" si="9">SUM(BS9:BS22)</f>
        <v>13302.045</v>
      </c>
      <c r="BT8" s="276">
        <f>+IFERROR(BS8/BG8-1,"-")</f>
        <v>0.38097035107590127</v>
      </c>
    </row>
    <row r="9" spans="1:72">
      <c r="A9" s="278" t="s">
        <v>106</v>
      </c>
      <c r="B9" s="279">
        <v>1471.80053</v>
      </c>
      <c r="C9" s="279">
        <v>1323.9958999999999</v>
      </c>
      <c r="D9" s="279">
        <v>1620.72504</v>
      </c>
      <c r="E9" s="279">
        <v>1486.9294500000001</v>
      </c>
      <c r="F9" s="279">
        <v>1737.7139999999999</v>
      </c>
      <c r="G9" s="279">
        <v>1469.7965099999999</v>
      </c>
      <c r="H9" s="279">
        <v>1646.7858450000001</v>
      </c>
      <c r="I9" s="279">
        <v>1890.6062899999999</v>
      </c>
      <c r="J9" s="279">
        <v>1818.6061099999999</v>
      </c>
      <c r="K9" s="279">
        <v>2138.1731150000001</v>
      </c>
      <c r="L9" s="279">
        <v>1558.4621299999999</v>
      </c>
      <c r="M9" s="282">
        <v>943.07804950000002</v>
      </c>
      <c r="N9" s="279">
        <v>1646.4982361661901</v>
      </c>
      <c r="O9" s="279">
        <v>1848.0172170002199</v>
      </c>
      <c r="P9" s="279">
        <v>1718.7063532445</v>
      </c>
      <c r="Q9" s="279">
        <v>2130.9636292666701</v>
      </c>
      <c r="R9" s="279">
        <v>764.35716619990399</v>
      </c>
      <c r="S9" s="279">
        <v>2006.16905132024</v>
      </c>
      <c r="T9" s="279">
        <v>2114.7939834628</v>
      </c>
      <c r="U9" s="279">
        <v>1876.56337503024</v>
      </c>
      <c r="V9" s="279">
        <v>1922.68697087953</v>
      </c>
      <c r="W9" s="279">
        <v>1887.1020932497299</v>
      </c>
      <c r="X9" s="279">
        <v>1544.96934197927</v>
      </c>
      <c r="Y9" s="282">
        <v>1129.37392130938</v>
      </c>
      <c r="Z9" s="132">
        <v>1439.8</v>
      </c>
      <c r="AA9" s="133">
        <v>1702.04</v>
      </c>
      <c r="AB9" s="133">
        <v>2037.97</v>
      </c>
      <c r="AC9" s="133">
        <v>1821.67</v>
      </c>
      <c r="AD9" s="133">
        <v>1903.26</v>
      </c>
      <c r="AE9" s="133">
        <v>1839.99</v>
      </c>
      <c r="AF9" s="133">
        <v>1691.41</v>
      </c>
      <c r="AG9" s="133">
        <v>1660.84</v>
      </c>
      <c r="AH9" s="133">
        <v>1539.24</v>
      </c>
      <c r="AI9" s="133">
        <v>1594.7</v>
      </c>
      <c r="AJ9" s="133">
        <v>1568.77</v>
      </c>
      <c r="AK9" s="133">
        <v>522.12</v>
      </c>
      <c r="AL9" s="132">
        <v>1414.7265527794</v>
      </c>
      <c r="AM9" s="133">
        <v>1521.2116814214901</v>
      </c>
      <c r="AN9" s="133">
        <v>2025.7084094015099</v>
      </c>
      <c r="AO9" s="133">
        <v>1703.63595949767</v>
      </c>
      <c r="AP9" s="133">
        <v>1813.8249026654701</v>
      </c>
      <c r="AQ9" s="133">
        <v>1896.23328739316</v>
      </c>
      <c r="AR9" s="133">
        <v>1574.97595829852</v>
      </c>
      <c r="AS9" s="133">
        <v>1803.0467496896799</v>
      </c>
      <c r="AT9" s="133">
        <v>1906.5590293774401</v>
      </c>
      <c r="AU9" s="133">
        <v>1527.3341048249999</v>
      </c>
      <c r="AV9" s="133">
        <v>1808.9028185843299</v>
      </c>
      <c r="AW9" s="133">
        <v>1372.2993022667599</v>
      </c>
      <c r="AX9" s="132">
        <v>1924.7</v>
      </c>
      <c r="AY9" s="133">
        <v>2358.21</v>
      </c>
      <c r="AZ9" s="133">
        <v>2276.39</v>
      </c>
      <c r="BA9" s="133">
        <v>1827.84</v>
      </c>
      <c r="BB9" s="133">
        <v>2298.56</v>
      </c>
      <c r="BC9" s="133">
        <v>2210.1999999999998</v>
      </c>
      <c r="BD9" s="133">
        <v>2059.34</v>
      </c>
      <c r="BE9" s="133">
        <v>2807.8</v>
      </c>
      <c r="BF9" s="133">
        <v>2733.07</v>
      </c>
      <c r="BG9" s="133">
        <v>2663.28</v>
      </c>
      <c r="BH9" s="133">
        <v>2951.07</v>
      </c>
      <c r="BI9" s="288">
        <v>2283.2600000000002</v>
      </c>
      <c r="BJ9" s="289">
        <v>2449.58</v>
      </c>
      <c r="BK9" s="133">
        <v>2968.53</v>
      </c>
      <c r="BL9" s="133">
        <v>2988.21</v>
      </c>
      <c r="BM9" s="133">
        <v>3158.44</v>
      </c>
      <c r="BN9" s="133">
        <v>3329.81</v>
      </c>
      <c r="BO9" s="133">
        <v>3369.34</v>
      </c>
      <c r="BP9" s="133">
        <v>4006.89</v>
      </c>
      <c r="BQ9" s="133">
        <v>3631.34</v>
      </c>
      <c r="BR9" s="133">
        <v>3429.6120000000001</v>
      </c>
      <c r="BS9" s="627">
        <v>3240.433</v>
      </c>
      <c r="BT9" s="140">
        <f>+IFERROR(BS9/BG9-1,"-")</f>
        <v>0.21670759364392778</v>
      </c>
    </row>
    <row r="10" spans="1:72">
      <c r="A10" s="278" t="s">
        <v>181</v>
      </c>
      <c r="B10" s="279">
        <v>195.49879999999999</v>
      </c>
      <c r="C10" s="279">
        <v>146.07812999999999</v>
      </c>
      <c r="D10" s="279">
        <v>150.290145</v>
      </c>
      <c r="E10" s="279">
        <v>68.447451999999998</v>
      </c>
      <c r="F10" s="279">
        <v>148.8937</v>
      </c>
      <c r="G10" s="279">
        <v>104.20246</v>
      </c>
      <c r="H10" s="279">
        <v>140.79909000000001</v>
      </c>
      <c r="I10" s="279">
        <v>154.16247999999999</v>
      </c>
      <c r="J10" s="279">
        <v>89.724559999999997</v>
      </c>
      <c r="K10" s="279">
        <v>48.611930000000001</v>
      </c>
      <c r="L10" s="279">
        <v>39.512452000000003</v>
      </c>
      <c r="M10" s="282">
        <v>16.27035536</v>
      </c>
      <c r="N10" s="279">
        <v>0</v>
      </c>
      <c r="O10" s="279">
        <v>0</v>
      </c>
      <c r="P10" s="279">
        <v>0</v>
      </c>
      <c r="Q10" s="279">
        <v>138.65379999999999</v>
      </c>
      <c r="R10" s="279">
        <v>15.5</v>
      </c>
      <c r="S10" s="279">
        <v>5.9660840799999999</v>
      </c>
      <c r="T10" s="279">
        <v>83.821342971999997</v>
      </c>
      <c r="U10" s="279">
        <v>9.3390000000000004</v>
      </c>
      <c r="V10" s="279">
        <v>36.714599999999997</v>
      </c>
      <c r="W10" s="279">
        <v>85.6404</v>
      </c>
      <c r="X10" s="279">
        <v>0</v>
      </c>
      <c r="Y10" s="282">
        <v>45.484400000000001</v>
      </c>
      <c r="Z10" s="132">
        <v>59.99</v>
      </c>
      <c r="AA10" s="133">
        <v>178.98</v>
      </c>
      <c r="AB10" s="133">
        <v>51.91</v>
      </c>
      <c r="AC10" s="133">
        <v>115.12</v>
      </c>
      <c r="AD10" s="133">
        <v>61.42</v>
      </c>
      <c r="AE10" s="133">
        <v>27.43</v>
      </c>
      <c r="AF10" s="133">
        <v>64.25</v>
      </c>
      <c r="AG10" s="133">
        <v>76.77</v>
      </c>
      <c r="AH10" s="133">
        <v>15.49</v>
      </c>
      <c r="AI10" s="133">
        <v>0</v>
      </c>
      <c r="AJ10" s="133">
        <v>15.4</v>
      </c>
      <c r="AK10" s="133">
        <v>34.72</v>
      </c>
      <c r="AL10" s="132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2">
        <v>72.69</v>
      </c>
      <c r="AY10" s="133">
        <v>113.43</v>
      </c>
      <c r="AZ10" s="133">
        <v>46.66</v>
      </c>
      <c r="BA10" s="133">
        <v>0</v>
      </c>
      <c r="BB10" s="133">
        <v>0</v>
      </c>
      <c r="BC10" s="133">
        <v>0</v>
      </c>
      <c r="BD10" s="133">
        <v>0</v>
      </c>
      <c r="BE10" s="133">
        <v>74.8</v>
      </c>
      <c r="BF10" s="133">
        <v>99.26</v>
      </c>
      <c r="BG10" s="133">
        <v>34.35</v>
      </c>
      <c r="BH10" s="133">
        <v>1.52</v>
      </c>
      <c r="BI10" s="288">
        <v>165.38</v>
      </c>
      <c r="BJ10" s="289">
        <v>260.98</v>
      </c>
      <c r="BK10" s="133">
        <v>148.96</v>
      </c>
      <c r="BL10" s="133">
        <v>88.01</v>
      </c>
      <c r="BM10" s="133">
        <v>59.28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627">
        <v>0</v>
      </c>
      <c r="BT10" s="140">
        <f t="shared" ref="BT10:BT22" si="10">+IFERROR(BS10/BG10-1,"-")</f>
        <v>-1</v>
      </c>
    </row>
    <row r="11" spans="1:72">
      <c r="A11" s="278" t="s">
        <v>182</v>
      </c>
      <c r="B11" s="279">
        <v>1011.1106</v>
      </c>
      <c r="C11" s="279">
        <v>1170.5975000000001</v>
      </c>
      <c r="D11" s="279">
        <v>929.04750000000001</v>
      </c>
      <c r="E11" s="279">
        <v>911.09199999999998</v>
      </c>
      <c r="F11" s="279">
        <v>942.78160000000003</v>
      </c>
      <c r="G11" s="279">
        <v>977.42849999999999</v>
      </c>
      <c r="H11" s="279">
        <v>689.4375</v>
      </c>
      <c r="I11" s="279">
        <v>696.17899999999997</v>
      </c>
      <c r="J11" s="279">
        <v>298.21449999999999</v>
      </c>
      <c r="K11" s="279">
        <v>962.35170000000005</v>
      </c>
      <c r="L11" s="279">
        <v>719.92178000000001</v>
      </c>
      <c r="M11" s="282">
        <v>830.99296000000004</v>
      </c>
      <c r="N11" s="279">
        <v>0</v>
      </c>
      <c r="O11" s="279">
        <v>0</v>
      </c>
      <c r="P11" s="279">
        <v>0</v>
      </c>
      <c r="Q11" s="279">
        <v>0</v>
      </c>
      <c r="R11" s="279">
        <v>0</v>
      </c>
      <c r="S11" s="279">
        <v>0</v>
      </c>
      <c r="T11" s="279">
        <v>0</v>
      </c>
      <c r="U11" s="279">
        <v>0</v>
      </c>
      <c r="V11" s="279">
        <v>0</v>
      </c>
      <c r="W11" s="279">
        <v>0</v>
      </c>
      <c r="X11" s="279">
        <v>0</v>
      </c>
      <c r="Y11" s="282">
        <v>0</v>
      </c>
      <c r="Z11" s="132">
        <v>601.87</v>
      </c>
      <c r="AA11" s="133">
        <v>1335.41</v>
      </c>
      <c r="AB11" s="133">
        <v>958.63</v>
      </c>
      <c r="AC11" s="133">
        <v>554.08000000000004</v>
      </c>
      <c r="AD11" s="133">
        <v>936.79</v>
      </c>
      <c r="AE11" s="133">
        <v>519.28</v>
      </c>
      <c r="AF11" s="133">
        <v>452.14</v>
      </c>
      <c r="AG11" s="133">
        <v>533.36</v>
      </c>
      <c r="AH11" s="133">
        <v>171.04</v>
      </c>
      <c r="AI11" s="133">
        <v>585.54999999999995</v>
      </c>
      <c r="AJ11" s="133">
        <v>1622.91</v>
      </c>
      <c r="AK11" s="133">
        <v>1261.67</v>
      </c>
      <c r="AL11" s="132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2">
        <v>199.93</v>
      </c>
      <c r="AY11" s="133">
        <v>1606.69</v>
      </c>
      <c r="AZ11" s="133">
        <v>760.89</v>
      </c>
      <c r="BA11" s="133">
        <v>111.06</v>
      </c>
      <c r="BB11" s="133">
        <v>53.73</v>
      </c>
      <c r="BC11" s="133">
        <v>242.71</v>
      </c>
      <c r="BD11" s="133">
        <v>505.6</v>
      </c>
      <c r="BE11" s="133">
        <v>529.47</v>
      </c>
      <c r="BF11" s="133">
        <v>995.24</v>
      </c>
      <c r="BG11" s="133">
        <v>919.42</v>
      </c>
      <c r="BH11" s="133">
        <v>982.6</v>
      </c>
      <c r="BI11" s="288">
        <v>1129.05</v>
      </c>
      <c r="BJ11" s="289">
        <v>799.56</v>
      </c>
      <c r="BK11" s="133">
        <v>96.92</v>
      </c>
      <c r="BL11" s="133">
        <v>894.92</v>
      </c>
      <c r="BM11" s="133">
        <v>501.8</v>
      </c>
      <c r="BN11" s="133">
        <v>1108.9100000000001</v>
      </c>
      <c r="BO11" s="133">
        <v>0</v>
      </c>
      <c r="BP11" s="133">
        <v>974.18</v>
      </c>
      <c r="BQ11" s="133">
        <v>1132.3</v>
      </c>
      <c r="BR11" s="133">
        <v>402.34</v>
      </c>
      <c r="BS11" s="627">
        <v>462.35899999999998</v>
      </c>
      <c r="BT11" s="140">
        <f t="shared" si="10"/>
        <v>-0.49711883578777927</v>
      </c>
    </row>
    <row r="12" spans="1:72">
      <c r="A12" s="278" t="s">
        <v>109</v>
      </c>
      <c r="B12" s="279">
        <v>882.66390220000005</v>
      </c>
      <c r="C12" s="279">
        <v>1288.1865964000001</v>
      </c>
      <c r="D12" s="279">
        <v>1180.00701</v>
      </c>
      <c r="E12" s="279">
        <v>773.22709499999996</v>
      </c>
      <c r="F12" s="279">
        <v>582.98736499999995</v>
      </c>
      <c r="G12" s="279">
        <v>730.19107499999996</v>
      </c>
      <c r="H12" s="279">
        <v>588.96281499999998</v>
      </c>
      <c r="I12" s="279">
        <v>671.30125380000004</v>
      </c>
      <c r="J12" s="279">
        <v>761.0353652</v>
      </c>
      <c r="K12" s="279">
        <v>772.18268</v>
      </c>
      <c r="L12" s="279">
        <v>650.55718999999999</v>
      </c>
      <c r="M12" s="282">
        <v>588.48338799999999</v>
      </c>
      <c r="N12" s="279">
        <v>1650.7936649999999</v>
      </c>
      <c r="O12" s="279">
        <v>2834.0905980000002</v>
      </c>
      <c r="P12" s="279">
        <v>1908.9599920000001</v>
      </c>
      <c r="Q12" s="279">
        <v>553.63778079999997</v>
      </c>
      <c r="R12" s="279">
        <v>1005.539992</v>
      </c>
      <c r="S12" s="279">
        <v>1484.3126087999999</v>
      </c>
      <c r="T12" s="279">
        <v>1451.8773986000001</v>
      </c>
      <c r="U12" s="279">
        <v>1570.9366980815</v>
      </c>
      <c r="V12" s="279">
        <v>1787.9110584</v>
      </c>
      <c r="W12" s="279">
        <v>2167.63341352</v>
      </c>
      <c r="X12" s="279">
        <v>1413.4348568</v>
      </c>
      <c r="Y12" s="282">
        <v>1785.9795288</v>
      </c>
      <c r="Z12" s="132">
        <v>592.12</v>
      </c>
      <c r="AA12" s="133">
        <v>1095.8800000000001</v>
      </c>
      <c r="AB12" s="133">
        <v>840.12</v>
      </c>
      <c r="AC12" s="133">
        <v>653.36</v>
      </c>
      <c r="AD12" s="133">
        <v>654.74</v>
      </c>
      <c r="AE12" s="133">
        <v>640.96</v>
      </c>
      <c r="AF12" s="133">
        <v>666.74</v>
      </c>
      <c r="AG12" s="133">
        <v>489.37</v>
      </c>
      <c r="AH12" s="133">
        <v>661.72</v>
      </c>
      <c r="AI12" s="133">
        <v>799.11</v>
      </c>
      <c r="AJ12" s="133">
        <v>1252.45</v>
      </c>
      <c r="AK12" s="133">
        <v>695.65</v>
      </c>
      <c r="AL12" s="132">
        <v>2657.2774576639999</v>
      </c>
      <c r="AM12" s="133">
        <v>1842.7555168880001</v>
      </c>
      <c r="AN12" s="133">
        <v>1777.463330608</v>
      </c>
      <c r="AO12" s="133">
        <v>1581.5109406240001</v>
      </c>
      <c r="AP12" s="133">
        <v>1610.901047288</v>
      </c>
      <c r="AQ12" s="133">
        <v>1410.0471993680001</v>
      </c>
      <c r="AR12" s="133">
        <v>464.54349079999997</v>
      </c>
      <c r="AS12" s="133">
        <v>1001.19920873333</v>
      </c>
      <c r="AT12" s="133">
        <v>1120.57682833333</v>
      </c>
      <c r="AU12" s="133">
        <v>1970.4855631999999</v>
      </c>
      <c r="AV12" s="133">
        <v>1599.1334565919999</v>
      </c>
      <c r="AW12" s="133">
        <v>1701.4096456</v>
      </c>
      <c r="AX12" s="132">
        <v>971.96</v>
      </c>
      <c r="AY12" s="133">
        <v>1445.61</v>
      </c>
      <c r="AZ12" s="133">
        <v>1409.8</v>
      </c>
      <c r="BA12" s="133">
        <v>997.27</v>
      </c>
      <c r="BB12" s="133">
        <v>579.41999999999996</v>
      </c>
      <c r="BC12" s="133">
        <v>904.78</v>
      </c>
      <c r="BD12" s="133">
        <v>670.7</v>
      </c>
      <c r="BE12" s="133">
        <v>507.08</v>
      </c>
      <c r="BF12" s="133">
        <v>998</v>
      </c>
      <c r="BG12" s="133">
        <v>609.67999999999995</v>
      </c>
      <c r="BH12" s="133">
        <v>610.92999999999995</v>
      </c>
      <c r="BI12" s="288">
        <v>978.85</v>
      </c>
      <c r="BJ12" s="289">
        <v>1093.56</v>
      </c>
      <c r="BK12" s="133">
        <v>646.09</v>
      </c>
      <c r="BL12" s="133">
        <v>672.64</v>
      </c>
      <c r="BM12" s="133">
        <v>593.85</v>
      </c>
      <c r="BN12" s="133">
        <v>610.52</v>
      </c>
      <c r="BO12" s="133">
        <v>1509.05</v>
      </c>
      <c r="BP12" s="133">
        <v>579.9</v>
      </c>
      <c r="BQ12" s="133">
        <v>890.7</v>
      </c>
      <c r="BR12" s="133">
        <v>429.63200000000001</v>
      </c>
      <c r="BS12" s="627">
        <v>577.58199999999999</v>
      </c>
      <c r="BT12" s="140">
        <f t="shared" si="10"/>
        <v>-5.2647290381839573E-2</v>
      </c>
    </row>
    <row r="13" spans="1:72">
      <c r="A13" s="278" t="s">
        <v>111</v>
      </c>
      <c r="B13" s="279">
        <v>2866.3272649999999</v>
      </c>
      <c r="C13" s="279">
        <v>4407.1199150000002</v>
      </c>
      <c r="D13" s="279">
        <v>3890.2825800000001</v>
      </c>
      <c r="E13" s="279">
        <v>2542.3571440000001</v>
      </c>
      <c r="F13" s="279">
        <v>2044.8502249999999</v>
      </c>
      <c r="G13" s="279">
        <v>2845.9700882000002</v>
      </c>
      <c r="H13" s="279">
        <v>2986.6477199999999</v>
      </c>
      <c r="I13" s="279">
        <v>3170.0071950000001</v>
      </c>
      <c r="J13" s="279">
        <v>1374.6191449999999</v>
      </c>
      <c r="K13" s="279">
        <v>2733.0927700000002</v>
      </c>
      <c r="L13" s="279">
        <v>3095.0146399999999</v>
      </c>
      <c r="M13" s="282">
        <v>2903.7782499999998</v>
      </c>
      <c r="N13" s="279">
        <v>3431.7034349999999</v>
      </c>
      <c r="O13" s="279">
        <v>6463.0816560000003</v>
      </c>
      <c r="P13" s="279">
        <v>3373.3119735999999</v>
      </c>
      <c r="Q13" s="279">
        <v>1913.7015024</v>
      </c>
      <c r="R13" s="279">
        <v>2500.1249939999998</v>
      </c>
      <c r="S13" s="279">
        <v>2997.3435288000001</v>
      </c>
      <c r="T13" s="279">
        <v>4053.6681411999998</v>
      </c>
      <c r="U13" s="279">
        <v>4103.6257551199997</v>
      </c>
      <c r="V13" s="279">
        <v>4721.2209323999996</v>
      </c>
      <c r="W13" s="279">
        <v>6122.3141240000004</v>
      </c>
      <c r="X13" s="279">
        <v>4406.9503851999998</v>
      </c>
      <c r="Y13" s="282">
        <v>5195.0095279999996</v>
      </c>
      <c r="Z13" s="132">
        <v>4519.3900000000003</v>
      </c>
      <c r="AA13" s="133">
        <v>7811.67</v>
      </c>
      <c r="AB13" s="133">
        <v>6594.69</v>
      </c>
      <c r="AC13" s="133">
        <v>3116.69</v>
      </c>
      <c r="AD13" s="133">
        <v>4637.8599999999997</v>
      </c>
      <c r="AE13" s="133">
        <v>1943.2</v>
      </c>
      <c r="AF13" s="133">
        <v>2505.65</v>
      </c>
      <c r="AG13" s="133">
        <v>3477.59</v>
      </c>
      <c r="AH13" s="133">
        <v>1305.02</v>
      </c>
      <c r="AI13" s="133">
        <v>2806.32</v>
      </c>
      <c r="AJ13" s="133">
        <v>6280.42</v>
      </c>
      <c r="AK13" s="133">
        <v>4516.82</v>
      </c>
      <c r="AL13" s="132">
        <v>7162.4468576400004</v>
      </c>
      <c r="AM13" s="133">
        <v>5716.7845139199999</v>
      </c>
      <c r="AN13" s="133">
        <v>4672.1049441200003</v>
      </c>
      <c r="AO13" s="133">
        <v>4259.8187207000001</v>
      </c>
      <c r="AP13" s="133">
        <v>2521.0271021600001</v>
      </c>
      <c r="AQ13" s="133">
        <v>2831.8092069999998</v>
      </c>
      <c r="AR13" s="133">
        <v>1893.1292900000001</v>
      </c>
      <c r="AS13" s="133">
        <v>2568.0306307999999</v>
      </c>
      <c r="AT13" s="133">
        <v>2827.6759532000001</v>
      </c>
      <c r="AU13" s="133">
        <v>7211.2235310566502</v>
      </c>
      <c r="AV13" s="133">
        <v>6251.7947247513503</v>
      </c>
      <c r="AW13" s="133">
        <v>3600.3161329999998</v>
      </c>
      <c r="AX13" s="132">
        <v>3578.5</v>
      </c>
      <c r="AY13" s="133">
        <v>6512.57</v>
      </c>
      <c r="AZ13" s="133">
        <v>6553.13</v>
      </c>
      <c r="BA13" s="133">
        <v>3366.59</v>
      </c>
      <c r="BB13" s="133">
        <v>1333.31</v>
      </c>
      <c r="BC13" s="133">
        <v>3138.43</v>
      </c>
      <c r="BD13" s="133">
        <v>6070.11</v>
      </c>
      <c r="BE13" s="133">
        <v>4621.18</v>
      </c>
      <c r="BF13" s="133">
        <v>5864.01</v>
      </c>
      <c r="BG13" s="133">
        <v>4874.51</v>
      </c>
      <c r="BH13" s="133">
        <v>4795</v>
      </c>
      <c r="BI13" s="288">
        <v>6755.74</v>
      </c>
      <c r="BJ13" s="289">
        <v>6850.64</v>
      </c>
      <c r="BK13" s="133">
        <v>3112.12</v>
      </c>
      <c r="BL13" s="133">
        <v>4146.76</v>
      </c>
      <c r="BM13" s="133">
        <v>5587.73</v>
      </c>
      <c r="BN13" s="133">
        <v>4746.83</v>
      </c>
      <c r="BO13" s="133">
        <v>4560.87</v>
      </c>
      <c r="BP13" s="133">
        <v>4679.79</v>
      </c>
      <c r="BQ13" s="133">
        <v>3896.26</v>
      </c>
      <c r="BR13" s="133">
        <v>1644.7629999999999</v>
      </c>
      <c r="BS13" s="627">
        <v>8650.4609999999993</v>
      </c>
      <c r="BT13" s="140">
        <f t="shared" si="10"/>
        <v>0.77463191172035728</v>
      </c>
    </row>
    <row r="14" spans="1:72">
      <c r="A14" s="278" t="s">
        <v>187</v>
      </c>
      <c r="B14" s="279">
        <v>0</v>
      </c>
      <c r="C14" s="279">
        <v>0</v>
      </c>
      <c r="D14" s="279">
        <v>0</v>
      </c>
      <c r="E14" s="279">
        <v>0</v>
      </c>
      <c r="F14" s="279">
        <v>0</v>
      </c>
      <c r="G14" s="279">
        <v>94.478999999999999</v>
      </c>
      <c r="H14" s="279">
        <v>0</v>
      </c>
      <c r="I14" s="279">
        <v>0</v>
      </c>
      <c r="J14" s="279">
        <v>6.8460000000000001</v>
      </c>
      <c r="K14" s="279">
        <v>17.324999999999999</v>
      </c>
      <c r="L14" s="279">
        <v>52.09722</v>
      </c>
      <c r="M14" s="282">
        <v>25.336500000000001</v>
      </c>
      <c r="N14" s="279">
        <v>0</v>
      </c>
      <c r="O14" s="279">
        <v>0</v>
      </c>
      <c r="P14" s="279">
        <v>0</v>
      </c>
      <c r="Q14" s="279">
        <v>0</v>
      </c>
      <c r="R14" s="279">
        <v>0</v>
      </c>
      <c r="S14" s="279">
        <v>0</v>
      </c>
      <c r="T14" s="279">
        <v>0</v>
      </c>
      <c r="U14" s="279">
        <v>0</v>
      </c>
      <c r="V14" s="279">
        <v>0</v>
      </c>
      <c r="W14" s="279">
        <v>0</v>
      </c>
      <c r="X14" s="279">
        <v>0</v>
      </c>
      <c r="Y14" s="282">
        <v>0</v>
      </c>
      <c r="Z14" s="132">
        <v>40.98</v>
      </c>
      <c r="AA14" s="133">
        <v>74.040000000000006</v>
      </c>
      <c r="AB14" s="133">
        <v>0</v>
      </c>
      <c r="AC14" s="133">
        <v>0</v>
      </c>
      <c r="AD14" s="133">
        <v>13.64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  <c r="AJ14" s="133">
        <v>0</v>
      </c>
      <c r="AK14" s="133">
        <v>0</v>
      </c>
      <c r="AL14" s="132">
        <v>0</v>
      </c>
      <c r="AM14" s="133">
        <v>0</v>
      </c>
      <c r="AN14" s="133">
        <v>0</v>
      </c>
      <c r="AO14" s="133">
        <v>0</v>
      </c>
      <c r="AP14" s="133">
        <v>0</v>
      </c>
      <c r="AQ14" s="133">
        <v>0</v>
      </c>
      <c r="AR14" s="133">
        <v>0</v>
      </c>
      <c r="AS14" s="133">
        <v>0</v>
      </c>
      <c r="AT14" s="133">
        <v>0</v>
      </c>
      <c r="AU14" s="133">
        <v>0</v>
      </c>
      <c r="AV14" s="133">
        <v>0</v>
      </c>
      <c r="AW14" s="133">
        <v>0</v>
      </c>
      <c r="AX14" s="132">
        <v>0</v>
      </c>
      <c r="AY14" s="133">
        <v>60.42</v>
      </c>
      <c r="AZ14" s="133">
        <v>68.7</v>
      </c>
      <c r="BA14" s="133">
        <v>15.26</v>
      </c>
      <c r="BB14" s="133">
        <v>0</v>
      </c>
      <c r="BC14" s="133">
        <v>26.32</v>
      </c>
      <c r="BD14" s="133">
        <v>65.62</v>
      </c>
      <c r="BE14" s="133">
        <v>72.7</v>
      </c>
      <c r="BF14" s="133">
        <v>52.26</v>
      </c>
      <c r="BG14" s="133">
        <v>151.87</v>
      </c>
      <c r="BH14" s="133">
        <v>0</v>
      </c>
      <c r="BI14" s="288">
        <v>139.93</v>
      </c>
      <c r="BJ14" s="289">
        <v>0</v>
      </c>
      <c r="BK14" s="133">
        <v>105.88</v>
      </c>
      <c r="BL14" s="133">
        <v>125.83</v>
      </c>
      <c r="BM14" s="133">
        <v>119.02</v>
      </c>
      <c r="BN14" s="133">
        <v>110.93</v>
      </c>
      <c r="BO14" s="133">
        <v>85.1</v>
      </c>
      <c r="BP14" s="133">
        <v>102.52</v>
      </c>
      <c r="BQ14" s="133">
        <v>0</v>
      </c>
      <c r="BR14" s="133">
        <v>54.234000000000002</v>
      </c>
      <c r="BS14" s="627">
        <v>192.928</v>
      </c>
      <c r="BT14" s="140">
        <f t="shared" si="10"/>
        <v>0.2703496411404489</v>
      </c>
    </row>
    <row r="15" spans="1:72">
      <c r="A15" s="278" t="s">
        <v>112</v>
      </c>
      <c r="B15" s="279">
        <v>0</v>
      </c>
      <c r="C15" s="279">
        <v>0</v>
      </c>
      <c r="D15" s="279">
        <v>0</v>
      </c>
      <c r="E15" s="279">
        <v>0</v>
      </c>
      <c r="F15" s="279">
        <v>0</v>
      </c>
      <c r="G15" s="279">
        <v>0</v>
      </c>
      <c r="H15" s="279">
        <v>0</v>
      </c>
      <c r="I15" s="279">
        <v>0</v>
      </c>
      <c r="J15" s="279">
        <v>0</v>
      </c>
      <c r="K15" s="279">
        <v>0</v>
      </c>
      <c r="L15" s="279">
        <v>0</v>
      </c>
      <c r="M15" s="282">
        <v>0</v>
      </c>
      <c r="N15" s="279">
        <v>0</v>
      </c>
      <c r="O15" s="279">
        <v>0</v>
      </c>
      <c r="P15" s="279">
        <v>0</v>
      </c>
      <c r="Q15" s="279">
        <v>0</v>
      </c>
      <c r="R15" s="279">
        <v>0</v>
      </c>
      <c r="S15" s="279">
        <v>0</v>
      </c>
      <c r="T15" s="279">
        <v>0</v>
      </c>
      <c r="U15" s="279">
        <v>0</v>
      </c>
      <c r="V15" s="279">
        <v>0</v>
      </c>
      <c r="W15" s="279">
        <v>0</v>
      </c>
      <c r="X15" s="279">
        <v>0</v>
      </c>
      <c r="Y15" s="282">
        <v>0</v>
      </c>
      <c r="Z15" s="132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2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2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162.6</v>
      </c>
      <c r="BI15" s="288">
        <v>0</v>
      </c>
      <c r="BJ15" s="289">
        <v>59.29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627">
        <v>0</v>
      </c>
      <c r="BT15" s="140" t="str">
        <f t="shared" si="10"/>
        <v>-</v>
      </c>
    </row>
    <row r="16" spans="1:72">
      <c r="A16" s="278" t="s">
        <v>113</v>
      </c>
      <c r="B16" s="279">
        <v>34.317639999999997</v>
      </c>
      <c r="C16" s="279">
        <v>122.59050000000001</v>
      </c>
      <c r="D16" s="279">
        <v>62.551299999999998</v>
      </c>
      <c r="E16" s="279">
        <v>40.263500000000001</v>
      </c>
      <c r="F16" s="279">
        <v>27.442399999999999</v>
      </c>
      <c r="G16" s="279">
        <v>45.981200000000001</v>
      </c>
      <c r="H16" s="279">
        <v>56.851700000000001</v>
      </c>
      <c r="I16" s="279">
        <v>59.7059</v>
      </c>
      <c r="J16" s="279">
        <v>20.6677</v>
      </c>
      <c r="K16" s="279">
        <v>38.548836000000001</v>
      </c>
      <c r="L16" s="279">
        <v>56.183700000000002</v>
      </c>
      <c r="M16" s="282">
        <v>75.314425</v>
      </c>
      <c r="N16" s="279">
        <v>60.834539999999997</v>
      </c>
      <c r="O16" s="279">
        <v>39.18712</v>
      </c>
      <c r="P16" s="279">
        <v>0</v>
      </c>
      <c r="Q16" s="279">
        <v>66.456559999999996</v>
      </c>
      <c r="R16" s="279">
        <v>3.5350000000000001</v>
      </c>
      <c r="S16" s="279">
        <v>21.746079999999999</v>
      </c>
      <c r="T16" s="279">
        <v>32.705039999999997</v>
      </c>
      <c r="U16" s="279">
        <v>36.687759999999997</v>
      </c>
      <c r="V16" s="279">
        <v>29.1934392</v>
      </c>
      <c r="W16" s="279">
        <v>59.544000799999999</v>
      </c>
      <c r="X16" s="279">
        <v>29.800295999999999</v>
      </c>
      <c r="Y16" s="282">
        <v>69.225972799999994</v>
      </c>
      <c r="Z16" s="132">
        <v>63.57</v>
      </c>
      <c r="AA16" s="133">
        <v>0</v>
      </c>
      <c r="AB16" s="133">
        <v>57.83</v>
      </c>
      <c r="AC16" s="133">
        <v>17.91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2">
        <v>70.073520000000002</v>
      </c>
      <c r="AM16" s="133">
        <v>75.947760000000002</v>
      </c>
      <c r="AN16" s="133">
        <v>53.787280000000003</v>
      </c>
      <c r="AO16" s="133">
        <v>24.638000000000002</v>
      </c>
      <c r="AP16" s="133">
        <v>5.3558000000000003</v>
      </c>
      <c r="AQ16" s="133">
        <v>0</v>
      </c>
      <c r="AR16" s="133">
        <v>274.32</v>
      </c>
      <c r="AS16" s="133">
        <v>0</v>
      </c>
      <c r="AT16" s="133">
        <v>0</v>
      </c>
      <c r="AU16" s="133">
        <v>22.836835199999999</v>
      </c>
      <c r="AV16" s="133">
        <v>31.906888800000001</v>
      </c>
      <c r="AW16" s="133">
        <v>43.71848</v>
      </c>
      <c r="AX16" s="132">
        <v>21.62</v>
      </c>
      <c r="AY16" s="133">
        <v>49.62</v>
      </c>
      <c r="AZ16" s="133">
        <v>38.49</v>
      </c>
      <c r="BA16" s="133">
        <v>9.52</v>
      </c>
      <c r="BB16" s="133">
        <v>23.92</v>
      </c>
      <c r="BC16" s="133">
        <v>0</v>
      </c>
      <c r="BD16" s="133">
        <v>23.27</v>
      </c>
      <c r="BE16" s="133">
        <v>0</v>
      </c>
      <c r="BF16" s="133">
        <v>49.54</v>
      </c>
      <c r="BG16" s="133">
        <v>0</v>
      </c>
      <c r="BH16" s="133">
        <v>0</v>
      </c>
      <c r="BI16" s="288">
        <v>0</v>
      </c>
      <c r="BJ16" s="289">
        <v>0</v>
      </c>
      <c r="BK16" s="133">
        <v>0</v>
      </c>
      <c r="BL16" s="133">
        <v>0</v>
      </c>
      <c r="BM16" s="133">
        <v>35.869999999999997</v>
      </c>
      <c r="BN16" s="133">
        <v>68.06</v>
      </c>
      <c r="BO16" s="133">
        <v>16.149999999999999</v>
      </c>
      <c r="BP16" s="133">
        <v>2.12</v>
      </c>
      <c r="BQ16" s="133">
        <v>10.99</v>
      </c>
      <c r="BR16" s="133">
        <v>0</v>
      </c>
      <c r="BS16" s="627">
        <v>3.8</v>
      </c>
      <c r="BT16" s="140" t="str">
        <f t="shared" si="10"/>
        <v>-</v>
      </c>
    </row>
    <row r="17" spans="1:74">
      <c r="A17" s="278" t="s">
        <v>114</v>
      </c>
      <c r="B17" s="279">
        <v>0</v>
      </c>
      <c r="C17" s="279">
        <v>0</v>
      </c>
      <c r="D17" s="279">
        <v>0</v>
      </c>
      <c r="E17" s="279">
        <v>0</v>
      </c>
      <c r="F17" s="279">
        <v>0</v>
      </c>
      <c r="G17" s="279">
        <v>0</v>
      </c>
      <c r="H17" s="279">
        <v>0</v>
      </c>
      <c r="I17" s="279">
        <v>0</v>
      </c>
      <c r="J17" s="279">
        <v>0</v>
      </c>
      <c r="K17" s="279">
        <v>0</v>
      </c>
      <c r="L17" s="279">
        <v>0</v>
      </c>
      <c r="M17" s="282">
        <v>0</v>
      </c>
      <c r="N17" s="279">
        <v>56.080500000000001</v>
      </c>
      <c r="O17" s="279">
        <v>61.153039999999997</v>
      </c>
      <c r="P17" s="279">
        <v>86.095839999999995</v>
      </c>
      <c r="Q17" s="279">
        <v>32.115760000000002</v>
      </c>
      <c r="R17" s="279">
        <v>0</v>
      </c>
      <c r="S17" s="279">
        <v>0</v>
      </c>
      <c r="T17" s="279">
        <v>0</v>
      </c>
      <c r="U17" s="279">
        <v>0</v>
      </c>
      <c r="V17" s="279">
        <v>49.326799999999999</v>
      </c>
      <c r="W17" s="279">
        <v>115.27536000000001</v>
      </c>
      <c r="X17" s="279">
        <v>119.20728</v>
      </c>
      <c r="Y17" s="282">
        <v>152.83688000000001</v>
      </c>
      <c r="Z17" s="132">
        <v>131.62</v>
      </c>
      <c r="AA17" s="133">
        <v>126.84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72.19</v>
      </c>
      <c r="AL17" s="132">
        <v>111.19104</v>
      </c>
      <c r="AM17" s="133">
        <v>93.919039999999995</v>
      </c>
      <c r="AN17" s="133">
        <v>0</v>
      </c>
      <c r="AO17" s="133">
        <v>177.10911999999999</v>
      </c>
      <c r="AP17" s="133">
        <v>0</v>
      </c>
      <c r="AQ17" s="133">
        <v>10.017760000000001</v>
      </c>
      <c r="AR17" s="133">
        <v>24.72944</v>
      </c>
      <c r="AS17" s="133">
        <v>0</v>
      </c>
      <c r="AT17" s="133">
        <v>0</v>
      </c>
      <c r="AU17" s="133">
        <v>286.77616</v>
      </c>
      <c r="AV17" s="133">
        <v>0</v>
      </c>
      <c r="AW17" s="133">
        <v>30.805119999999999</v>
      </c>
      <c r="AX17" s="132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45.16</v>
      </c>
      <c r="BE17" s="133">
        <v>10.73</v>
      </c>
      <c r="BF17" s="133">
        <v>42.53</v>
      </c>
      <c r="BG17" s="133">
        <v>70.900000000000006</v>
      </c>
      <c r="BH17" s="133">
        <v>0</v>
      </c>
      <c r="BI17" s="288">
        <v>0</v>
      </c>
      <c r="BJ17" s="289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82.356999999999999</v>
      </c>
      <c r="BS17" s="627">
        <v>0</v>
      </c>
      <c r="BT17" s="140">
        <f t="shared" si="10"/>
        <v>-1</v>
      </c>
    </row>
    <row r="18" spans="1:74">
      <c r="A18" s="278" t="s">
        <v>115</v>
      </c>
      <c r="B18" s="279">
        <v>40.729500000000002</v>
      </c>
      <c r="C18" s="279">
        <v>160.72937999999999</v>
      </c>
      <c r="D18" s="279">
        <v>108.342</v>
      </c>
      <c r="E18" s="279">
        <v>21.783000000000001</v>
      </c>
      <c r="F18" s="279">
        <v>25.6755</v>
      </c>
      <c r="G18" s="279">
        <v>0</v>
      </c>
      <c r="H18" s="279">
        <v>0</v>
      </c>
      <c r="I18" s="279">
        <v>0</v>
      </c>
      <c r="J18" s="279">
        <v>0</v>
      </c>
      <c r="K18" s="279">
        <v>39.229999999999997</v>
      </c>
      <c r="L18" s="279">
        <v>9.73</v>
      </c>
      <c r="M18" s="282">
        <v>16.295999999999999</v>
      </c>
      <c r="N18" s="279">
        <v>52.334249999999997</v>
      </c>
      <c r="O18" s="279">
        <v>192.17845</v>
      </c>
      <c r="P18" s="279">
        <v>39.886220000000002</v>
      </c>
      <c r="Q18" s="279">
        <v>0</v>
      </c>
      <c r="R18" s="279">
        <v>0</v>
      </c>
      <c r="S18" s="279">
        <v>0</v>
      </c>
      <c r="T18" s="279">
        <v>2.54</v>
      </c>
      <c r="U18" s="279">
        <v>12.269920000000001</v>
      </c>
      <c r="V18" s="279">
        <v>5.0463800000000001</v>
      </c>
      <c r="W18" s="279">
        <v>0.80264000000000002</v>
      </c>
      <c r="X18" s="279">
        <v>15.86992</v>
      </c>
      <c r="Y18" s="282">
        <v>32.247839999999997</v>
      </c>
      <c r="Z18" s="132">
        <v>26.64</v>
      </c>
      <c r="AA18" s="133">
        <v>95.59</v>
      </c>
      <c r="AB18" s="133">
        <v>28.82</v>
      </c>
      <c r="AC18" s="133">
        <v>38.43</v>
      </c>
      <c r="AD18" s="133">
        <v>12.55</v>
      </c>
      <c r="AE18" s="133">
        <v>22.09</v>
      </c>
      <c r="AF18" s="133">
        <v>7.98</v>
      </c>
      <c r="AG18" s="133">
        <v>0</v>
      </c>
      <c r="AH18" s="133">
        <v>16.829999999999998</v>
      </c>
      <c r="AI18" s="133">
        <v>16.37</v>
      </c>
      <c r="AJ18" s="133">
        <v>43.17</v>
      </c>
      <c r="AK18" s="133">
        <v>43.6</v>
      </c>
      <c r="AL18" s="132">
        <v>42.224960000000003</v>
      </c>
      <c r="AM18" s="133">
        <v>42.673079999999999</v>
      </c>
      <c r="AN18" s="133">
        <v>27.361719999999998</v>
      </c>
      <c r="AO18" s="133">
        <v>23.876000000000001</v>
      </c>
      <c r="AP18" s="133">
        <v>18.105119999999999</v>
      </c>
      <c r="AQ18" s="133">
        <v>7.7622400000000003</v>
      </c>
      <c r="AR18" s="133">
        <v>9.9060000000000006</v>
      </c>
      <c r="AS18" s="133">
        <v>6.4516</v>
      </c>
      <c r="AT18" s="133">
        <v>0</v>
      </c>
      <c r="AU18" s="133">
        <v>40.304720000000003</v>
      </c>
      <c r="AV18" s="133">
        <v>88.728830000000002</v>
      </c>
      <c r="AW18" s="133">
        <v>24.170639999999999</v>
      </c>
      <c r="AX18" s="132">
        <v>23.48</v>
      </c>
      <c r="AY18" s="133">
        <v>101.57</v>
      </c>
      <c r="AZ18" s="133">
        <v>98.18</v>
      </c>
      <c r="BA18" s="133">
        <v>9.8000000000000007</v>
      </c>
      <c r="BB18" s="133">
        <v>0</v>
      </c>
      <c r="BC18" s="133">
        <v>0</v>
      </c>
      <c r="BD18" s="133">
        <v>47.84</v>
      </c>
      <c r="BE18" s="133">
        <v>11.3</v>
      </c>
      <c r="BF18" s="133">
        <v>33.15</v>
      </c>
      <c r="BG18" s="133">
        <v>2.98</v>
      </c>
      <c r="BH18" s="133">
        <v>24.42</v>
      </c>
      <c r="BI18" s="288">
        <v>28.91</v>
      </c>
      <c r="BJ18" s="289">
        <v>114.81</v>
      </c>
      <c r="BK18" s="133">
        <v>23.9</v>
      </c>
      <c r="BL18" s="133">
        <v>14.46</v>
      </c>
      <c r="BM18" s="133">
        <v>31.55</v>
      </c>
      <c r="BN18" s="133">
        <v>42.67</v>
      </c>
      <c r="BO18" s="133">
        <v>31.74</v>
      </c>
      <c r="BP18" s="133">
        <v>57.75</v>
      </c>
      <c r="BQ18" s="133">
        <v>78.510000000000005</v>
      </c>
      <c r="BR18" s="133">
        <v>0</v>
      </c>
      <c r="BS18" s="627">
        <v>3.7719999999999998</v>
      </c>
      <c r="BT18" s="140">
        <f t="shared" si="10"/>
        <v>0.2657718120805368</v>
      </c>
    </row>
    <row r="19" spans="1:74">
      <c r="A19" s="278" t="s">
        <v>116</v>
      </c>
      <c r="B19" s="279">
        <v>108.57210000000001</v>
      </c>
      <c r="C19" s="279">
        <v>436.33258499999999</v>
      </c>
      <c r="D19" s="279">
        <v>221.48824999999999</v>
      </c>
      <c r="E19" s="279">
        <v>78.813000000000002</v>
      </c>
      <c r="F19" s="279">
        <v>160.99440000000001</v>
      </c>
      <c r="G19" s="279">
        <v>337.02643999999998</v>
      </c>
      <c r="H19" s="279">
        <v>82.084649999999996</v>
      </c>
      <c r="I19" s="279">
        <v>42.320999999999998</v>
      </c>
      <c r="J19" s="279">
        <v>4.8000000000000001E-2</v>
      </c>
      <c r="K19" s="279">
        <v>134.62299999999999</v>
      </c>
      <c r="L19" s="279">
        <v>278.77050000000003</v>
      </c>
      <c r="M19" s="282">
        <v>164.8485</v>
      </c>
      <c r="N19" s="279">
        <v>273.40949999999998</v>
      </c>
      <c r="O19" s="279">
        <v>517.63652000000002</v>
      </c>
      <c r="P19" s="279">
        <v>173.53456</v>
      </c>
      <c r="Q19" s="279">
        <v>106.63936</v>
      </c>
      <c r="R19" s="279">
        <v>36.443919999999999</v>
      </c>
      <c r="S19" s="279">
        <v>30.276800000000001</v>
      </c>
      <c r="T19" s="279">
        <v>339.44848000000002</v>
      </c>
      <c r="U19" s="279">
        <v>248.13816</v>
      </c>
      <c r="V19" s="279">
        <v>328.06695999999999</v>
      </c>
      <c r="W19" s="279">
        <v>655.92003999999997</v>
      </c>
      <c r="X19" s="279">
        <v>235.36156</v>
      </c>
      <c r="Y19" s="282">
        <v>462.71586780000001</v>
      </c>
      <c r="Z19" s="132">
        <v>690.34</v>
      </c>
      <c r="AA19" s="133">
        <v>935.07</v>
      </c>
      <c r="AB19" s="133">
        <v>620.98</v>
      </c>
      <c r="AC19" s="133">
        <v>213.16</v>
      </c>
      <c r="AD19" s="133">
        <v>273.49</v>
      </c>
      <c r="AE19" s="133">
        <v>183.1</v>
      </c>
      <c r="AF19" s="133">
        <v>40.56</v>
      </c>
      <c r="AG19" s="133">
        <v>5.5</v>
      </c>
      <c r="AH19" s="133">
        <v>4.09</v>
      </c>
      <c r="AI19" s="133">
        <v>11.2</v>
      </c>
      <c r="AJ19" s="133">
        <v>127.89</v>
      </c>
      <c r="AK19" s="133">
        <v>223.39</v>
      </c>
      <c r="AL19" s="132">
        <v>653.873152</v>
      </c>
      <c r="AM19" s="133">
        <v>580.47710428879998</v>
      </c>
      <c r="AN19" s="133">
        <v>500.40271999999999</v>
      </c>
      <c r="AO19" s="133">
        <v>492.52382399999999</v>
      </c>
      <c r="AP19" s="133">
        <v>305.63008000000002</v>
      </c>
      <c r="AQ19" s="133">
        <v>188.83174399999999</v>
      </c>
      <c r="AR19" s="133">
        <v>12.468680000000001</v>
      </c>
      <c r="AS19" s="133">
        <v>101.23468</v>
      </c>
      <c r="AT19" s="133">
        <v>166.301984</v>
      </c>
      <c r="AU19" s="133">
        <v>337.9856072</v>
      </c>
      <c r="AV19" s="133">
        <v>165.09520000000001</v>
      </c>
      <c r="AW19" s="133">
        <v>240.91238999999999</v>
      </c>
      <c r="AX19" s="132">
        <v>461.47</v>
      </c>
      <c r="AY19" s="133">
        <v>730.03</v>
      </c>
      <c r="AZ19" s="133">
        <v>646.37</v>
      </c>
      <c r="BA19" s="133">
        <v>291.93</v>
      </c>
      <c r="BB19" s="133">
        <v>209.83</v>
      </c>
      <c r="BC19" s="133">
        <v>191.15</v>
      </c>
      <c r="BD19" s="133">
        <v>169.76</v>
      </c>
      <c r="BE19" s="133">
        <v>150.21</v>
      </c>
      <c r="BF19" s="133">
        <v>185.27</v>
      </c>
      <c r="BG19" s="133">
        <v>270.52999999999997</v>
      </c>
      <c r="BH19" s="133">
        <v>452.73</v>
      </c>
      <c r="BI19" s="288">
        <v>520.47</v>
      </c>
      <c r="BJ19" s="289">
        <v>940.79</v>
      </c>
      <c r="BK19" s="133">
        <v>404.77</v>
      </c>
      <c r="BL19" s="133">
        <v>170.76</v>
      </c>
      <c r="BM19" s="133">
        <v>656.16</v>
      </c>
      <c r="BN19" s="133">
        <v>779.04</v>
      </c>
      <c r="BO19" s="133">
        <v>204.2</v>
      </c>
      <c r="BP19" s="133">
        <v>456.1</v>
      </c>
      <c r="BQ19" s="133">
        <v>459.7</v>
      </c>
      <c r="BR19" s="133">
        <v>248.559</v>
      </c>
      <c r="BS19" s="627">
        <v>167.00200000000001</v>
      </c>
      <c r="BT19" s="140">
        <f t="shared" si="10"/>
        <v>-0.38268583890880858</v>
      </c>
    </row>
    <row r="20" spans="1:74">
      <c r="A20" s="278" t="s">
        <v>117</v>
      </c>
      <c r="B20" s="279">
        <v>35.663404999999997</v>
      </c>
      <c r="C20" s="279">
        <v>0</v>
      </c>
      <c r="D20" s="279">
        <v>303.67509999999999</v>
      </c>
      <c r="E20" s="279">
        <v>273.66210000000001</v>
      </c>
      <c r="F20" s="279">
        <v>213.11410000000001</v>
      </c>
      <c r="G20" s="279">
        <v>49.707000000000001</v>
      </c>
      <c r="H20" s="279">
        <v>98.054239999999993</v>
      </c>
      <c r="I20" s="279">
        <v>181.78649999999999</v>
      </c>
      <c r="J20" s="279">
        <v>183.26584</v>
      </c>
      <c r="K20" s="279">
        <v>386.04750000000001</v>
      </c>
      <c r="L20" s="279">
        <v>211.12350000000001</v>
      </c>
      <c r="M20" s="282">
        <v>335.33587999999997</v>
      </c>
      <c r="N20" s="279">
        <v>381.11152600000003</v>
      </c>
      <c r="O20" s="279">
        <v>512.67429600000003</v>
      </c>
      <c r="P20" s="279">
        <v>425.53044799999998</v>
      </c>
      <c r="Q20" s="279">
        <v>378.32727999999997</v>
      </c>
      <c r="R20" s="279">
        <v>561.98402799999997</v>
      </c>
      <c r="S20" s="279">
        <v>425.38114400000001</v>
      </c>
      <c r="T20" s="279">
        <v>370.71056226666701</v>
      </c>
      <c r="U20" s="279">
        <v>405.089384</v>
      </c>
      <c r="V20" s="279">
        <v>481.62876799999998</v>
      </c>
      <c r="W20" s="279">
        <v>500.68714399999999</v>
      </c>
      <c r="X20" s="279">
        <v>224.07930400000001</v>
      </c>
      <c r="Y20" s="282">
        <v>300.86093199999999</v>
      </c>
      <c r="Z20" s="132">
        <v>325.52</v>
      </c>
      <c r="AA20" s="133">
        <v>28.45</v>
      </c>
      <c r="AB20" s="133">
        <v>147.9</v>
      </c>
      <c r="AC20" s="133">
        <v>429.74</v>
      </c>
      <c r="AD20" s="133">
        <v>139.54</v>
      </c>
      <c r="AE20" s="133">
        <v>220.26</v>
      </c>
      <c r="AF20" s="133">
        <v>79.8</v>
      </c>
      <c r="AG20" s="133">
        <v>334.31</v>
      </c>
      <c r="AH20" s="133">
        <v>239.76</v>
      </c>
      <c r="AI20" s="133">
        <v>39.979999999999997</v>
      </c>
      <c r="AJ20" s="133">
        <v>41.89</v>
      </c>
      <c r="AK20" s="133">
        <v>15.29</v>
      </c>
      <c r="AL20" s="132">
        <v>57.258240000000001</v>
      </c>
      <c r="AM20" s="133">
        <v>11.96</v>
      </c>
      <c r="AN20" s="133">
        <v>26.4465</v>
      </c>
      <c r="AO20" s="133">
        <v>52.778703999999998</v>
      </c>
      <c r="AP20" s="133">
        <v>60.220999999999997</v>
      </c>
      <c r="AQ20" s="133">
        <v>69.429895999999999</v>
      </c>
      <c r="AR20" s="133">
        <v>85.681023999999994</v>
      </c>
      <c r="AS20" s="133">
        <v>106.06959999999999</v>
      </c>
      <c r="AT20" s="133">
        <v>46.884599999999999</v>
      </c>
      <c r="AU20" s="133">
        <v>39.534112</v>
      </c>
      <c r="AV20" s="133">
        <v>28.034336</v>
      </c>
      <c r="AW20" s="133">
        <v>15.255967999999999</v>
      </c>
      <c r="AX20" s="132">
        <v>60.31</v>
      </c>
      <c r="AY20" s="133">
        <v>207.87</v>
      </c>
      <c r="AZ20" s="133">
        <v>201.16</v>
      </c>
      <c r="BA20" s="133">
        <v>54.73</v>
      </c>
      <c r="BB20" s="133">
        <v>15.47</v>
      </c>
      <c r="BC20" s="133">
        <v>34.19</v>
      </c>
      <c r="BD20" s="133">
        <v>35.54</v>
      </c>
      <c r="BE20" s="133">
        <v>39.380000000000003</v>
      </c>
      <c r="BF20" s="133">
        <v>37.07</v>
      </c>
      <c r="BG20" s="133">
        <v>34.869999999999997</v>
      </c>
      <c r="BH20" s="133">
        <v>10.65</v>
      </c>
      <c r="BI20" s="288">
        <v>149.93</v>
      </c>
      <c r="BJ20" s="289">
        <v>164.63</v>
      </c>
      <c r="BK20" s="133">
        <v>64.27</v>
      </c>
      <c r="BL20" s="133">
        <v>3.8</v>
      </c>
      <c r="BM20" s="133">
        <v>5.01</v>
      </c>
      <c r="BN20" s="133">
        <v>82.78</v>
      </c>
      <c r="BO20" s="133">
        <v>30.74</v>
      </c>
      <c r="BP20" s="133">
        <v>34.65</v>
      </c>
      <c r="BQ20" s="133">
        <v>37.85</v>
      </c>
      <c r="BR20" s="133">
        <v>0</v>
      </c>
      <c r="BS20" s="627">
        <v>0</v>
      </c>
      <c r="BT20" s="140">
        <f t="shared" si="10"/>
        <v>-1</v>
      </c>
    </row>
    <row r="21" spans="1:74">
      <c r="A21" s="278" t="s">
        <v>188</v>
      </c>
      <c r="B21" s="279">
        <v>16.5</v>
      </c>
      <c r="C21" s="279">
        <v>10.065</v>
      </c>
      <c r="D21" s="279">
        <v>0</v>
      </c>
      <c r="E21" s="279">
        <v>0</v>
      </c>
      <c r="F21" s="279">
        <v>0</v>
      </c>
      <c r="G21" s="279">
        <v>0</v>
      </c>
      <c r="H21" s="279">
        <v>15.378</v>
      </c>
      <c r="I21" s="279">
        <v>8.2720000000000002</v>
      </c>
      <c r="J21" s="279">
        <v>3.641</v>
      </c>
      <c r="K21" s="279">
        <v>0</v>
      </c>
      <c r="L21" s="279">
        <v>0</v>
      </c>
      <c r="M21" s="282">
        <v>0</v>
      </c>
      <c r="N21" s="279">
        <v>0</v>
      </c>
      <c r="O21" s="279">
        <v>0</v>
      </c>
      <c r="P21" s="279">
        <v>0</v>
      </c>
      <c r="Q21" s="279">
        <v>0</v>
      </c>
      <c r="R21" s="279">
        <v>0</v>
      </c>
      <c r="S21" s="279">
        <v>0</v>
      </c>
      <c r="T21" s="279">
        <v>0</v>
      </c>
      <c r="U21" s="279">
        <v>0</v>
      </c>
      <c r="V21" s="279">
        <v>0</v>
      </c>
      <c r="W21" s="279">
        <v>0</v>
      </c>
      <c r="X21" s="279">
        <v>0</v>
      </c>
      <c r="Y21" s="282">
        <v>0</v>
      </c>
      <c r="Z21" s="284">
        <v>3.18</v>
      </c>
      <c r="AA21" s="279">
        <v>15.43</v>
      </c>
      <c r="AB21" s="279">
        <v>8.82</v>
      </c>
      <c r="AC21" s="279">
        <v>0</v>
      </c>
      <c r="AD21" s="279">
        <v>0</v>
      </c>
      <c r="AE21" s="279">
        <v>0</v>
      </c>
      <c r="AF21" s="279">
        <v>0</v>
      </c>
      <c r="AG21" s="279">
        <v>1.44</v>
      </c>
      <c r="AH21" s="279">
        <v>12.11</v>
      </c>
      <c r="AI21" s="279">
        <v>1.63</v>
      </c>
      <c r="AJ21" s="279">
        <v>0</v>
      </c>
      <c r="AK21" s="279">
        <v>0</v>
      </c>
      <c r="AL21" s="284">
        <v>0</v>
      </c>
      <c r="AM21" s="279">
        <v>0</v>
      </c>
      <c r="AN21" s="279">
        <v>0</v>
      </c>
      <c r="AO21" s="279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284">
        <v>12.13</v>
      </c>
      <c r="AY21" s="279">
        <v>18.75</v>
      </c>
      <c r="AZ21" s="279">
        <v>33.46</v>
      </c>
      <c r="BA21" s="279">
        <v>0</v>
      </c>
      <c r="BB21" s="279">
        <v>0</v>
      </c>
      <c r="BC21" s="279">
        <v>0</v>
      </c>
      <c r="BD21" s="279">
        <v>2.93</v>
      </c>
      <c r="BE21" s="279">
        <v>12.33</v>
      </c>
      <c r="BF21" s="279">
        <v>13.47</v>
      </c>
      <c r="BG21" s="279">
        <v>0</v>
      </c>
      <c r="BH21" s="279">
        <v>0</v>
      </c>
      <c r="BI21" s="290">
        <v>0</v>
      </c>
      <c r="BJ21" s="291">
        <v>7.75</v>
      </c>
      <c r="BK21" s="133">
        <v>1.56</v>
      </c>
      <c r="BL21" s="133">
        <v>27.14</v>
      </c>
      <c r="BM21" s="133">
        <v>0</v>
      </c>
      <c r="BN21" s="133">
        <v>0</v>
      </c>
      <c r="BO21" s="133">
        <v>0</v>
      </c>
      <c r="BP21" s="133">
        <v>5.08</v>
      </c>
      <c r="BQ21" s="133">
        <v>10.93</v>
      </c>
      <c r="BR21" s="133">
        <v>8.6969999999999992</v>
      </c>
      <c r="BS21" s="627">
        <v>0</v>
      </c>
      <c r="BT21" s="140" t="str">
        <f t="shared" si="10"/>
        <v>-</v>
      </c>
    </row>
    <row r="22" spans="1:74">
      <c r="A22" s="280" t="s">
        <v>121</v>
      </c>
      <c r="B22" s="199">
        <v>433.90300000000099</v>
      </c>
      <c r="C22" s="199">
        <v>365.897284999997</v>
      </c>
      <c r="D22" s="199">
        <v>708.43449999999905</v>
      </c>
      <c r="E22" s="199">
        <v>355.505</v>
      </c>
      <c r="F22" s="199">
        <v>325.22982999999903</v>
      </c>
      <c r="G22" s="199">
        <v>603.900000000001</v>
      </c>
      <c r="H22" s="199">
        <v>373.36659999999898</v>
      </c>
      <c r="I22" s="199">
        <v>279.00900000000098</v>
      </c>
      <c r="J22" s="199">
        <v>48.118500000000502</v>
      </c>
      <c r="K22" s="199">
        <v>246.70100000000099</v>
      </c>
      <c r="L22" s="199">
        <v>412.02855000000102</v>
      </c>
      <c r="M22" s="283">
        <v>329.66334000000103</v>
      </c>
      <c r="N22" s="199">
        <v>83.912959999999998</v>
      </c>
      <c r="O22" s="199">
        <v>94.199479999999994</v>
      </c>
      <c r="P22" s="199">
        <v>24.554919999999999</v>
      </c>
      <c r="Q22" s="199">
        <v>0</v>
      </c>
      <c r="R22" s="199">
        <v>0</v>
      </c>
      <c r="S22" s="199">
        <v>112.4712</v>
      </c>
      <c r="T22" s="199">
        <v>23.520399999999999</v>
      </c>
      <c r="U22" s="199">
        <v>4.1046399999999998</v>
      </c>
      <c r="V22" s="199">
        <v>88.108199999999997</v>
      </c>
      <c r="W22" s="199">
        <v>96.347279999999998</v>
      </c>
      <c r="X22" s="199">
        <v>52.425600000000003</v>
      </c>
      <c r="Y22" s="283">
        <v>25.206959999999999</v>
      </c>
      <c r="Z22" s="285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285">
        <v>178.02856159999999</v>
      </c>
      <c r="AM22" s="199">
        <v>39.075232</v>
      </c>
      <c r="AN22" s="199">
        <v>93.478058946666707</v>
      </c>
      <c r="AO22" s="199">
        <v>59.301768000000003</v>
      </c>
      <c r="AP22" s="175">
        <v>0</v>
      </c>
      <c r="AQ22" s="175">
        <v>30.143450000000001</v>
      </c>
      <c r="AR22" s="175">
        <v>39.921680000000002</v>
      </c>
      <c r="AS22" s="175">
        <v>81.287087999999997</v>
      </c>
      <c r="AT22" s="175">
        <v>40.646920000000001</v>
      </c>
      <c r="AU22" s="175">
        <v>59.592759999999998</v>
      </c>
      <c r="AV22" s="175">
        <v>148.71116799999999</v>
      </c>
      <c r="AW22" s="175">
        <v>81.9328</v>
      </c>
      <c r="AX22" s="285">
        <v>0</v>
      </c>
      <c r="AY22" s="199">
        <v>0</v>
      </c>
      <c r="AZ22" s="199">
        <v>8.26</v>
      </c>
      <c r="BA22" s="199">
        <v>0.87</v>
      </c>
      <c r="BB22" s="199">
        <v>0.52</v>
      </c>
      <c r="BC22" s="199">
        <v>0</v>
      </c>
      <c r="BD22" s="199">
        <v>0</v>
      </c>
      <c r="BE22" s="199">
        <v>0</v>
      </c>
      <c r="BF22" s="199">
        <v>0</v>
      </c>
      <c r="BG22" s="199">
        <v>0</v>
      </c>
      <c r="BH22" s="199">
        <v>0</v>
      </c>
      <c r="BI22" s="292">
        <v>0</v>
      </c>
      <c r="BJ22" s="293">
        <v>0</v>
      </c>
      <c r="BK22" s="294">
        <v>0</v>
      </c>
      <c r="BL22" s="294">
        <v>19.77</v>
      </c>
      <c r="BM22" s="294">
        <v>11.12</v>
      </c>
      <c r="BN22" s="175">
        <v>0.68</v>
      </c>
      <c r="BO22" s="175">
        <v>6.31</v>
      </c>
      <c r="BP22" s="175">
        <v>0</v>
      </c>
      <c r="BQ22" s="175">
        <v>0</v>
      </c>
      <c r="BR22" s="175">
        <v>0</v>
      </c>
      <c r="BS22" s="175">
        <v>3.7080000000000002</v>
      </c>
      <c r="BT22" s="208" t="str">
        <f t="shared" si="10"/>
        <v>-</v>
      </c>
    </row>
    <row r="23" spans="1:74">
      <c r="A23" s="82" t="s">
        <v>59</v>
      </c>
      <c r="BV23" s="53"/>
    </row>
    <row r="24" spans="1:74">
      <c r="A24" s="82" t="s">
        <v>60</v>
      </c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</row>
    <row r="25" spans="1:74">
      <c r="A25" s="82" t="s">
        <v>61</v>
      </c>
      <c r="BP25"/>
      <c r="BQ25"/>
      <c r="BR25"/>
      <c r="BS25"/>
    </row>
    <row r="26" spans="1:74">
      <c r="BP26"/>
      <c r="BQ26"/>
      <c r="BR26"/>
      <c r="BS26"/>
      <c r="BT26"/>
    </row>
    <row r="27" spans="1:74">
      <c r="BP27"/>
      <c r="BQ27"/>
      <c r="BR27"/>
      <c r="BS27"/>
      <c r="BT27"/>
    </row>
    <row r="28" spans="1:74">
      <c r="BP28"/>
      <c r="BQ28"/>
      <c r="BR28"/>
      <c r="BS28"/>
      <c r="BT28"/>
    </row>
    <row r="29" spans="1:74">
      <c r="BP29"/>
      <c r="BQ29"/>
      <c r="BR29"/>
      <c r="BS29"/>
      <c r="BT29"/>
    </row>
    <row r="30" spans="1:74">
      <c r="BP30"/>
      <c r="BQ30"/>
      <c r="BR30"/>
      <c r="BS30"/>
      <c r="BT30"/>
    </row>
    <row r="31" spans="1:74">
      <c r="BP31"/>
      <c r="BQ31"/>
      <c r="BR31"/>
      <c r="BS31"/>
      <c r="BT31"/>
    </row>
    <row r="32" spans="1:74">
      <c r="BP32"/>
      <c r="BQ32"/>
      <c r="BR32"/>
      <c r="BS32"/>
      <c r="BT32"/>
    </row>
    <row r="33" spans="68:72">
      <c r="BP33"/>
      <c r="BQ33"/>
      <c r="BR33"/>
      <c r="BS33"/>
      <c r="BT33"/>
    </row>
    <row r="34" spans="68:72">
      <c r="BP34"/>
      <c r="BQ34"/>
      <c r="BR34"/>
      <c r="BS34"/>
      <c r="BT34"/>
    </row>
    <row r="35" spans="68:72">
      <c r="BP35"/>
      <c r="BQ35"/>
      <c r="BR35"/>
      <c r="BS35"/>
      <c r="BT35"/>
    </row>
    <row r="36" spans="68:72">
      <c r="BP36"/>
      <c r="BQ36"/>
      <c r="BR36"/>
      <c r="BS36"/>
      <c r="BT36"/>
    </row>
    <row r="37" spans="68:72">
      <c r="BP37"/>
      <c r="BQ37"/>
      <c r="BR37"/>
      <c r="BS37"/>
      <c r="BT37"/>
    </row>
    <row r="38" spans="68:72">
      <c r="BP38"/>
      <c r="BQ38"/>
      <c r="BR38"/>
      <c r="BS38"/>
      <c r="BT38"/>
    </row>
    <row r="39" spans="68:72">
      <c r="BQ39"/>
      <c r="BR39"/>
      <c r="BS39"/>
      <c r="BT39"/>
    </row>
    <row r="40" spans="68:72">
      <c r="BQ40"/>
      <c r="BR40"/>
      <c r="BS40"/>
      <c r="BT40"/>
    </row>
    <row r="41" spans="68:72">
      <c r="BQ41"/>
      <c r="BR41"/>
      <c r="BS41"/>
      <c r="BT41"/>
    </row>
  </sheetData>
  <sortState ref="BQ27:BR40">
    <sortCondition descending="1" ref="BR27"/>
  </sortState>
  <mergeCells count="7">
    <mergeCell ref="BJ6:BT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BV67"/>
  <sheetViews>
    <sheetView showGridLines="0" zoomScale="89" zoomScaleNormal="89" workbookViewId="0">
      <pane xSplit="1" ySplit="7" topLeftCell="BM8" activePane="bottomRight" state="frozen"/>
      <selection pane="topRight"/>
      <selection pane="bottomLeft"/>
      <selection pane="bottomRight" activeCell="BS35" sqref="BS35"/>
    </sheetView>
  </sheetViews>
  <sheetFormatPr baseColWidth="10" defaultColWidth="11" defaultRowHeight="15"/>
  <cols>
    <col min="1" max="1" width="19" style="53" customWidth="1"/>
    <col min="2" max="3" width="10.28515625" style="53" customWidth="1"/>
    <col min="4" max="5" width="10" style="53" customWidth="1"/>
    <col min="6" max="6" width="10.28515625" style="53" customWidth="1"/>
    <col min="7" max="7" width="9.5703125" style="53" customWidth="1"/>
    <col min="8" max="8" width="10.28515625" style="53" customWidth="1"/>
    <col min="9" max="9" width="10" style="53" customWidth="1"/>
    <col min="10" max="10" width="10.28515625" style="53" customWidth="1"/>
    <col min="11" max="12" width="10" style="53" customWidth="1"/>
    <col min="13" max="14" width="10.140625" style="53" customWidth="1"/>
    <col min="15" max="15" width="9.85546875" style="53" customWidth="1"/>
    <col min="16" max="16" width="10.140625" style="53" customWidth="1"/>
    <col min="17" max="17" width="8.85546875" style="53" customWidth="1"/>
    <col min="18" max="18" width="9.28515625" style="53" customWidth="1"/>
    <col min="19" max="19" width="10.5703125" style="53" customWidth="1"/>
    <col min="20" max="20" width="10.140625" style="53" customWidth="1"/>
    <col min="21" max="21" width="10.5703125" style="53" customWidth="1"/>
    <col min="22" max="23" width="11.5703125" style="53"/>
    <col min="24" max="24" width="11.42578125" style="53"/>
    <col min="25" max="25" width="11.5703125" style="53"/>
    <col min="26" max="26" width="11.42578125" style="53"/>
    <col min="27" max="28" width="11.5703125" style="53"/>
    <col min="29" max="31" width="11.42578125" style="53"/>
    <col min="32" max="32" width="11.5703125" style="53"/>
    <col min="33" max="35" width="11.42578125" style="53"/>
    <col min="36" max="36" width="11.5703125" style="53"/>
    <col min="37" max="41" width="11.42578125" style="53"/>
    <col min="42" max="42" width="11.5703125" style="53"/>
    <col min="43" max="70" width="11.42578125" style="53"/>
    <col min="71" max="71" width="11" style="53"/>
    <col min="72" max="72" width="12.5703125" customWidth="1"/>
    <col min="74" max="74" width="14" customWidth="1"/>
  </cols>
  <sheetData>
    <row r="1" spans="1:74">
      <c r="A1" s="87" t="s">
        <v>30</v>
      </c>
      <c r="BT1" s="53"/>
    </row>
    <row r="2" spans="1:74">
      <c r="A2" s="87"/>
      <c r="BT2" s="53"/>
    </row>
    <row r="3" spans="1:74" ht="15" customHeight="1">
      <c r="A3" s="88" t="s">
        <v>189</v>
      </c>
      <c r="BT3" s="53"/>
    </row>
    <row r="4" spans="1:74">
      <c r="A4" s="56" t="s">
        <v>190</v>
      </c>
      <c r="BT4" s="53"/>
    </row>
    <row r="5" spans="1:74">
      <c r="A5" s="56" t="s">
        <v>180</v>
      </c>
      <c r="BT5" s="53"/>
    </row>
    <row r="6" spans="1:74">
      <c r="A6" s="723" t="s">
        <v>105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3"/>
      <c r="AX6" s="682">
        <v>2023</v>
      </c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3"/>
      <c r="BJ6" s="682">
        <v>2024</v>
      </c>
      <c r="BK6" s="683"/>
      <c r="BL6" s="683"/>
      <c r="BM6" s="683"/>
      <c r="BN6" s="683"/>
      <c r="BO6" s="683"/>
      <c r="BP6" s="683"/>
      <c r="BQ6" s="683"/>
      <c r="BR6" s="683"/>
      <c r="BS6" s="683"/>
      <c r="BT6" s="684"/>
    </row>
    <row r="7" spans="1:74" ht="25.5">
      <c r="A7" s="724"/>
      <c r="B7" s="91" t="s">
        <v>35</v>
      </c>
      <c r="C7" s="92" t="s">
        <v>36</v>
      </c>
      <c r="D7" s="91" t="s">
        <v>37</v>
      </c>
      <c r="E7" s="92" t="s">
        <v>38</v>
      </c>
      <c r="F7" s="230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115" t="s">
        <v>46</v>
      </c>
      <c r="N7" s="91" t="s">
        <v>35</v>
      </c>
      <c r="O7" s="92" t="s">
        <v>36</v>
      </c>
      <c r="P7" s="91" t="s">
        <v>37</v>
      </c>
      <c r="Q7" s="92" t="s">
        <v>38</v>
      </c>
      <c r="R7" s="230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91" t="s">
        <v>35</v>
      </c>
      <c r="AA7" s="91" t="s">
        <v>36</v>
      </c>
      <c r="AB7" s="91" t="s">
        <v>37</v>
      </c>
      <c r="AC7" s="91" t="s">
        <v>38</v>
      </c>
      <c r="AD7" s="91" t="s">
        <v>39</v>
      </c>
      <c r="AE7" s="116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40" t="s">
        <v>44</v>
      </c>
      <c r="BT7" s="45" t="str">
        <f>'Cdr 10'!BT8</f>
        <v>Var. % 
Oct 24/23</v>
      </c>
    </row>
    <row r="8" spans="1:74">
      <c r="A8" s="265" t="s">
        <v>48</v>
      </c>
      <c r="B8" s="266">
        <f t="shared" ref="B8:M8" si="0">SUM(B9:B35)</f>
        <v>55933.373486141303</v>
      </c>
      <c r="C8" s="267">
        <f t="shared" si="0"/>
        <v>84256.360680122802</v>
      </c>
      <c r="D8" s="267">
        <f t="shared" si="0"/>
        <v>60902.7380135653</v>
      </c>
      <c r="E8" s="267">
        <f t="shared" si="0"/>
        <v>31527.503081168899</v>
      </c>
      <c r="F8" s="267">
        <f t="shared" si="0"/>
        <v>29216.146113659099</v>
      </c>
      <c r="G8" s="267">
        <f t="shared" si="0"/>
        <v>44197.793691586601</v>
      </c>
      <c r="H8" s="267">
        <f t="shared" si="0"/>
        <v>42180.6725405986</v>
      </c>
      <c r="I8" s="267">
        <f t="shared" si="0"/>
        <v>34976.983364130101</v>
      </c>
      <c r="J8" s="267">
        <f t="shared" si="0"/>
        <v>26685.387739149799</v>
      </c>
      <c r="K8" s="267">
        <f t="shared" si="0"/>
        <v>33438.883090353702</v>
      </c>
      <c r="L8" s="267">
        <f t="shared" si="0"/>
        <v>22537.390789000001</v>
      </c>
      <c r="M8" s="272">
        <f t="shared" si="0"/>
        <v>19642.263138999999</v>
      </c>
      <c r="N8" s="189">
        <f t="shared" ref="N8:Y8" si="1">SUM(N9:N35)</f>
        <v>36326.1869370317</v>
      </c>
      <c r="O8" s="190">
        <f t="shared" si="1"/>
        <v>59813.337209742203</v>
      </c>
      <c r="P8" s="190">
        <f t="shared" si="1"/>
        <v>15993.360526095399</v>
      </c>
      <c r="Q8" s="190">
        <f t="shared" si="1"/>
        <v>5267.4734749771997</v>
      </c>
      <c r="R8" s="190">
        <f t="shared" si="1"/>
        <v>7831.5543812088699</v>
      </c>
      <c r="S8" s="190">
        <f t="shared" si="1"/>
        <v>30255.985360727202</v>
      </c>
      <c r="T8" s="190">
        <f t="shared" si="1"/>
        <v>57983.114896019899</v>
      </c>
      <c r="U8" s="190">
        <f t="shared" si="1"/>
        <v>47976.935951636398</v>
      </c>
      <c r="V8" s="190">
        <f t="shared" si="1"/>
        <v>69413.631151505993</v>
      </c>
      <c r="W8" s="190">
        <f t="shared" si="1"/>
        <v>57299.448536491698</v>
      </c>
      <c r="X8" s="190">
        <f t="shared" si="1"/>
        <v>29185.5282134546</v>
      </c>
      <c r="Y8" s="190">
        <f t="shared" si="1"/>
        <v>36143.857209112197</v>
      </c>
      <c r="Z8" s="189">
        <f t="shared" ref="Z8:AQ8" si="2">SUM(Z9:Z35)</f>
        <v>35751.47</v>
      </c>
      <c r="AA8" s="190">
        <f t="shared" si="2"/>
        <v>91120.61</v>
      </c>
      <c r="AB8" s="190">
        <f t="shared" si="2"/>
        <v>53871.88</v>
      </c>
      <c r="AC8" s="190">
        <f t="shared" si="2"/>
        <v>34901.760000000002</v>
      </c>
      <c r="AD8" s="190">
        <f t="shared" si="2"/>
        <v>45346.91</v>
      </c>
      <c r="AE8" s="190">
        <f t="shared" si="2"/>
        <v>49690.81</v>
      </c>
      <c r="AF8" s="190">
        <f t="shared" si="2"/>
        <v>41152.129999999997</v>
      </c>
      <c r="AG8" s="190">
        <f t="shared" si="2"/>
        <v>36791.9</v>
      </c>
      <c r="AH8" s="190">
        <f t="shared" si="2"/>
        <v>21121.22</v>
      </c>
      <c r="AI8" s="190">
        <f t="shared" si="2"/>
        <v>22657.22</v>
      </c>
      <c r="AJ8" s="190">
        <f t="shared" si="2"/>
        <v>24437.09</v>
      </c>
      <c r="AK8" s="190">
        <f t="shared" si="2"/>
        <v>29721.61</v>
      </c>
      <c r="AL8" s="189">
        <f t="shared" si="2"/>
        <v>84710.688950202806</v>
      </c>
      <c r="AM8" s="190">
        <f t="shared" si="2"/>
        <v>31179.759159145098</v>
      </c>
      <c r="AN8" s="190">
        <f t="shared" si="2"/>
        <v>29319.774820343198</v>
      </c>
      <c r="AO8" s="190">
        <f t="shared" si="2"/>
        <v>35086.457791606699</v>
      </c>
      <c r="AP8" s="190">
        <f t="shared" si="2"/>
        <v>29120.085743077401</v>
      </c>
      <c r="AQ8" s="190">
        <f t="shared" si="2"/>
        <v>35529.814755184198</v>
      </c>
      <c r="AR8" s="190">
        <f t="shared" ref="AR8:AY8" si="3">SUM(AR9:AR35)</f>
        <v>25341.819820237</v>
      </c>
      <c r="AS8" s="190">
        <f t="shared" si="3"/>
        <v>22648.502014423499</v>
      </c>
      <c r="AT8" s="190">
        <f t="shared" si="3"/>
        <v>28836.610220775601</v>
      </c>
      <c r="AU8" s="190">
        <f t="shared" si="3"/>
        <v>25647.440810525899</v>
      </c>
      <c r="AV8" s="190">
        <f t="shared" si="3"/>
        <v>55833.145012422901</v>
      </c>
      <c r="AW8" s="190">
        <f t="shared" si="3"/>
        <v>54334.855072306098</v>
      </c>
      <c r="AX8" s="189">
        <f t="shared" si="3"/>
        <v>56184.97</v>
      </c>
      <c r="AY8" s="189">
        <f t="shared" si="3"/>
        <v>122089.74</v>
      </c>
      <c r="AZ8" s="189">
        <f t="shared" ref="AZ8:BE8" si="4">SUM(AZ9:AZ35)</f>
        <v>97331.05</v>
      </c>
      <c r="BA8" s="189">
        <f t="shared" si="4"/>
        <v>56644.5</v>
      </c>
      <c r="BB8" s="189">
        <f t="shared" si="4"/>
        <v>51483.17</v>
      </c>
      <c r="BC8" s="189">
        <f t="shared" si="4"/>
        <v>47160.02</v>
      </c>
      <c r="BD8" s="189">
        <f t="shared" si="4"/>
        <v>43826.79</v>
      </c>
      <c r="BE8" s="189">
        <f t="shared" si="4"/>
        <v>24244.799999999999</v>
      </c>
      <c r="BF8" s="189">
        <f t="shared" ref="BF8:BG8" si="5">SUM(BF9:BF35)</f>
        <v>32337.58</v>
      </c>
      <c r="BG8" s="189">
        <f t="shared" si="5"/>
        <v>18529.77</v>
      </c>
      <c r="BH8" s="189">
        <f t="shared" ref="BH8:BI8" si="6">SUM(BH9:BH35)</f>
        <v>25098.15</v>
      </c>
      <c r="BI8" s="189">
        <f t="shared" si="6"/>
        <v>40397.01</v>
      </c>
      <c r="BJ8" s="266">
        <f t="shared" ref="BJ8:BN8" si="7">SUM(BJ9:BJ35)</f>
        <v>47751.26</v>
      </c>
      <c r="BK8" s="267">
        <f t="shared" si="7"/>
        <v>26065.82</v>
      </c>
      <c r="BL8" s="267">
        <f t="shared" si="7"/>
        <v>19698.7</v>
      </c>
      <c r="BM8" s="267">
        <f t="shared" ref="BM8" si="8">SUM(BM9:BM35)</f>
        <v>25255.3</v>
      </c>
      <c r="BN8" s="266">
        <f t="shared" si="7"/>
        <v>28966.73</v>
      </c>
      <c r="BO8" s="267">
        <f t="shared" ref="BO8:BR8" si="9">SUM(BO9:BO35)</f>
        <v>43924.480000000003</v>
      </c>
      <c r="BP8" s="267">
        <f t="shared" si="9"/>
        <v>69188.89</v>
      </c>
      <c r="BQ8" s="267">
        <f t="shared" si="9"/>
        <v>52283.68</v>
      </c>
      <c r="BR8" s="267">
        <f t="shared" si="9"/>
        <v>23819.123</v>
      </c>
      <c r="BS8" s="267">
        <f>SUM(BS9:BS35)</f>
        <v>5012.0869999999986</v>
      </c>
      <c r="BT8" s="276">
        <f>+IFERROR(BS8/BG8-1,"-")</f>
        <v>-0.72951164531453982</v>
      </c>
      <c r="BU8" s="109"/>
      <c r="BV8" s="53"/>
    </row>
    <row r="9" spans="1:74">
      <c r="A9" s="268" t="s">
        <v>191</v>
      </c>
      <c r="B9" s="133">
        <v>1880.0139999999999</v>
      </c>
      <c r="C9" s="133">
        <v>1266.915</v>
      </c>
      <c r="D9" s="133">
        <v>1668.204</v>
      </c>
      <c r="E9" s="133">
        <v>1830.18732</v>
      </c>
      <c r="F9" s="133">
        <v>1641.42084</v>
      </c>
      <c r="G9" s="133">
        <v>1336.0273099999999</v>
      </c>
      <c r="H9" s="133">
        <v>1602.6217300000001</v>
      </c>
      <c r="I9" s="133">
        <v>1489.2972927400001</v>
      </c>
      <c r="J9" s="133">
        <v>1707.02199</v>
      </c>
      <c r="K9" s="133">
        <v>1496.30879</v>
      </c>
      <c r="L9" s="133">
        <v>1571.9429600000001</v>
      </c>
      <c r="M9" s="273">
        <v>1695.8613</v>
      </c>
      <c r="N9" s="133">
        <v>1993.84953</v>
      </c>
      <c r="O9" s="133">
        <v>1989.0310714545501</v>
      </c>
      <c r="P9" s="133">
        <v>1569.44489090909</v>
      </c>
      <c r="Q9" s="133">
        <v>2054.81235054546</v>
      </c>
      <c r="R9" s="133">
        <v>1769.6242883636401</v>
      </c>
      <c r="S9" s="133">
        <v>1776.1784954545501</v>
      </c>
      <c r="T9" s="133">
        <v>1157.6735756363601</v>
      </c>
      <c r="U9" s="133">
        <v>1335.7028456363601</v>
      </c>
      <c r="V9" s="133">
        <v>1026.8496390909099</v>
      </c>
      <c r="W9" s="133">
        <v>1295.8428203636399</v>
      </c>
      <c r="X9" s="133">
        <v>1083.0969654545499</v>
      </c>
      <c r="Y9" s="273">
        <v>854.46981181818205</v>
      </c>
      <c r="Z9" s="132">
        <v>1049.47</v>
      </c>
      <c r="AA9" s="133">
        <v>1458.57</v>
      </c>
      <c r="AB9" s="133">
        <v>1901.9</v>
      </c>
      <c r="AC9" s="133">
        <v>1852.44</v>
      </c>
      <c r="AD9" s="133">
        <v>1656.82</v>
      </c>
      <c r="AE9" s="133">
        <v>1360.89</v>
      </c>
      <c r="AF9" s="133">
        <v>1749.9</v>
      </c>
      <c r="AG9" s="133">
        <v>1541.3</v>
      </c>
      <c r="AH9" s="133">
        <v>1480.06</v>
      </c>
      <c r="AI9" s="133">
        <v>1699.02</v>
      </c>
      <c r="AJ9" s="133">
        <v>1757.41</v>
      </c>
      <c r="AK9" s="133">
        <v>1733.25</v>
      </c>
      <c r="AL9" s="132">
        <v>1997.8889999999999</v>
      </c>
      <c r="AM9" s="133">
        <v>1885.575</v>
      </c>
      <c r="AN9" s="133">
        <v>2002.309</v>
      </c>
      <c r="AO9" s="133">
        <v>1765.5830000000001</v>
      </c>
      <c r="AP9" s="133">
        <v>1849.296</v>
      </c>
      <c r="AQ9" s="133">
        <v>1883.0150000000001</v>
      </c>
      <c r="AR9" s="133">
        <v>1579.2860000000001</v>
      </c>
      <c r="AS9" s="133">
        <v>1155.357</v>
      </c>
      <c r="AT9" s="133">
        <v>1467.37</v>
      </c>
      <c r="AU9" s="133">
        <v>1589.9010000000001</v>
      </c>
      <c r="AV9" s="133">
        <v>1104.6098596363599</v>
      </c>
      <c r="AW9" s="133">
        <v>1866.2270000000001</v>
      </c>
      <c r="AX9" s="132">
        <v>1668.34</v>
      </c>
      <c r="AY9" s="133">
        <v>1962.22</v>
      </c>
      <c r="AZ9" s="133">
        <v>2047.81</v>
      </c>
      <c r="BA9" s="133">
        <v>1554.19</v>
      </c>
      <c r="BB9" s="133">
        <v>1352.46</v>
      </c>
      <c r="BC9" s="133">
        <v>1268.71</v>
      </c>
      <c r="BD9" s="133">
        <v>1584.26</v>
      </c>
      <c r="BE9" s="133">
        <v>1683.5</v>
      </c>
      <c r="BF9" s="133">
        <v>1855.46</v>
      </c>
      <c r="BG9" s="133">
        <v>1625.64</v>
      </c>
      <c r="BH9" s="133">
        <v>1750.22</v>
      </c>
      <c r="BI9" s="133">
        <v>1832.13</v>
      </c>
      <c r="BJ9" s="132">
        <v>1430</v>
      </c>
      <c r="BK9" s="133">
        <v>1342.4</v>
      </c>
      <c r="BL9" s="133">
        <v>1095.1099999999999</v>
      </c>
      <c r="BM9" s="133">
        <v>1353.48</v>
      </c>
      <c r="BN9" s="133">
        <v>1371.92</v>
      </c>
      <c r="BO9" s="133">
        <v>1103.3699999999999</v>
      </c>
      <c r="BP9" s="133">
        <v>1236.3900000000001</v>
      </c>
      <c r="BQ9" s="133">
        <v>1304.33</v>
      </c>
      <c r="BR9" s="133">
        <v>738.94</v>
      </c>
      <c r="BS9" s="133">
        <v>512.03200000000004</v>
      </c>
      <c r="BT9" s="140">
        <f>+IFERROR(BS9/BG9-1,"-")</f>
        <v>-0.68502743534853971</v>
      </c>
      <c r="BU9" s="133"/>
      <c r="BV9" s="53"/>
    </row>
    <row r="10" spans="1:74">
      <c r="A10" s="268" t="s">
        <v>192</v>
      </c>
      <c r="B10" s="133">
        <v>724.82</v>
      </c>
      <c r="C10" s="133">
        <v>550.80100000000004</v>
      </c>
      <c r="D10" s="133">
        <v>650.00300000000004</v>
      </c>
      <c r="E10" s="133">
        <v>746.77916000000005</v>
      </c>
      <c r="F10" s="133">
        <v>587.17448999999999</v>
      </c>
      <c r="G10" s="133">
        <v>324.06099999999998</v>
      </c>
      <c r="H10" s="133">
        <v>434.39600000000002</v>
      </c>
      <c r="I10" s="133">
        <v>475.245</v>
      </c>
      <c r="J10" s="133">
        <v>473.42</v>
      </c>
      <c r="K10" s="133">
        <v>610.44000000000005</v>
      </c>
      <c r="L10" s="133">
        <v>569.00436999999999</v>
      </c>
      <c r="M10" s="273">
        <v>478</v>
      </c>
      <c r="N10" s="133">
        <v>482.85</v>
      </c>
      <c r="O10" s="133">
        <v>542.16102000000001</v>
      </c>
      <c r="P10" s="133">
        <v>205.05607000000001</v>
      </c>
      <c r="Q10" s="133">
        <v>536.37793199999999</v>
      </c>
      <c r="R10" s="133">
        <v>497.37842799999999</v>
      </c>
      <c r="S10" s="133">
        <v>531.57511799999997</v>
      </c>
      <c r="T10" s="133">
        <v>272.72937999999999</v>
      </c>
      <c r="U10" s="133">
        <v>405.72610600000002</v>
      </c>
      <c r="V10" s="133">
        <v>54.25</v>
      </c>
      <c r="W10" s="133">
        <v>318.88965999999999</v>
      </c>
      <c r="X10" s="133">
        <v>792.73</v>
      </c>
      <c r="Y10" s="273">
        <v>763.65</v>
      </c>
      <c r="Z10" s="132">
        <v>884.63</v>
      </c>
      <c r="AA10" s="133">
        <v>843.73</v>
      </c>
      <c r="AB10" s="133">
        <v>401.49</v>
      </c>
      <c r="AC10" s="133">
        <v>641.1</v>
      </c>
      <c r="AD10" s="133">
        <v>436.26</v>
      </c>
      <c r="AE10" s="133">
        <v>273.01</v>
      </c>
      <c r="AF10" s="133">
        <v>352.65</v>
      </c>
      <c r="AG10" s="133">
        <v>525.73</v>
      </c>
      <c r="AH10" s="133">
        <v>257.58</v>
      </c>
      <c r="AI10" s="133">
        <v>341.71</v>
      </c>
      <c r="AJ10" s="133">
        <v>432.24</v>
      </c>
      <c r="AK10" s="133">
        <v>708.44</v>
      </c>
      <c r="AL10" s="132">
        <v>756.59</v>
      </c>
      <c r="AM10" s="133">
        <v>493.17616199999998</v>
      </c>
      <c r="AN10" s="133">
        <v>662.65416200000004</v>
      </c>
      <c r="AO10" s="133">
        <v>889.76</v>
      </c>
      <c r="AP10" s="133">
        <v>910.52128000000005</v>
      </c>
      <c r="AQ10" s="133">
        <v>972.31592000000001</v>
      </c>
      <c r="AR10" s="133">
        <v>449.13032399999997</v>
      </c>
      <c r="AS10" s="133">
        <v>17.894639999999999</v>
      </c>
      <c r="AT10" s="133">
        <v>279.791044</v>
      </c>
      <c r="AU10" s="133">
        <v>376.294648</v>
      </c>
      <c r="AV10" s="133">
        <v>22.589300000000001</v>
      </c>
      <c r="AW10" s="133">
        <v>0</v>
      </c>
      <c r="AX10" s="132">
        <v>20.63</v>
      </c>
      <c r="AY10" s="133">
        <v>390.6</v>
      </c>
      <c r="AZ10" s="133">
        <v>615.47</v>
      </c>
      <c r="BA10" s="133">
        <v>395.61</v>
      </c>
      <c r="BB10" s="133">
        <v>753.46</v>
      </c>
      <c r="BC10" s="133">
        <v>440.78</v>
      </c>
      <c r="BD10" s="133">
        <v>389.7</v>
      </c>
      <c r="BE10" s="133">
        <v>540.58000000000004</v>
      </c>
      <c r="BF10" s="133">
        <v>671.32</v>
      </c>
      <c r="BG10" s="133">
        <v>580.37</v>
      </c>
      <c r="BH10" s="133">
        <v>724.8</v>
      </c>
      <c r="BI10" s="133">
        <v>950</v>
      </c>
      <c r="BJ10" s="132">
        <v>62.78</v>
      </c>
      <c r="BK10" s="133">
        <v>13.89</v>
      </c>
      <c r="BL10" s="133">
        <v>35.950000000000003</v>
      </c>
      <c r="BM10" s="133">
        <v>0</v>
      </c>
      <c r="BN10" s="133">
        <v>0</v>
      </c>
      <c r="BO10" s="133">
        <v>0</v>
      </c>
      <c r="BP10" s="133">
        <v>0</v>
      </c>
      <c r="BQ10" s="133">
        <v>53.8</v>
      </c>
      <c r="BR10" s="133">
        <v>96.561999999999998</v>
      </c>
      <c r="BS10" s="133">
        <v>29.24</v>
      </c>
      <c r="BT10" s="140">
        <f t="shared" ref="BT10:BT34" si="10">+IFERROR(BS10/BG10-1,"-")</f>
        <v>-0.94961834691662217</v>
      </c>
      <c r="BU10" s="133"/>
      <c r="BV10" s="53"/>
    </row>
    <row r="11" spans="1:74">
      <c r="A11" s="268" t="s">
        <v>126</v>
      </c>
      <c r="B11" s="132">
        <v>0</v>
      </c>
      <c r="C11" s="133">
        <v>0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273">
        <v>0</v>
      </c>
      <c r="N11" s="132">
        <v>88.969499999999996</v>
      </c>
      <c r="O11" s="133">
        <v>48.356999999999999</v>
      </c>
      <c r="P11" s="133">
        <v>15.185</v>
      </c>
      <c r="Q11" s="133">
        <v>9.7210000000000001</v>
      </c>
      <c r="R11" s="133">
        <v>0</v>
      </c>
      <c r="S11" s="133">
        <v>16.998000000000001</v>
      </c>
      <c r="T11" s="133">
        <v>62.984999999999999</v>
      </c>
      <c r="U11" s="133">
        <v>65.143000000000001</v>
      </c>
      <c r="V11" s="133">
        <v>0</v>
      </c>
      <c r="W11" s="133">
        <v>0</v>
      </c>
      <c r="X11" s="133">
        <v>0</v>
      </c>
      <c r="Y11" s="273">
        <v>0</v>
      </c>
      <c r="Z11" s="132">
        <v>45.91</v>
      </c>
      <c r="AA11" s="133">
        <v>1.98</v>
      </c>
      <c r="AB11" s="133">
        <v>0</v>
      </c>
      <c r="AC11" s="133">
        <v>0</v>
      </c>
      <c r="AD11" s="133">
        <v>7.1</v>
      </c>
      <c r="AE11" s="133">
        <v>123.28</v>
      </c>
      <c r="AF11" s="133">
        <v>81.16</v>
      </c>
      <c r="AG11" s="133">
        <v>114.36</v>
      </c>
      <c r="AH11" s="133">
        <v>109.71</v>
      </c>
      <c r="AI11" s="133">
        <v>82.36</v>
      </c>
      <c r="AJ11" s="133">
        <v>49.37</v>
      </c>
      <c r="AK11" s="133">
        <v>51.1</v>
      </c>
      <c r="AL11" s="132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2">
        <v>463.82</v>
      </c>
      <c r="AY11" s="133">
        <v>229.85</v>
      </c>
      <c r="AZ11" s="133">
        <v>215.64</v>
      </c>
      <c r="BA11" s="133">
        <v>280.55</v>
      </c>
      <c r="BB11" s="133">
        <v>31.61</v>
      </c>
      <c r="BC11" s="133">
        <v>17.600000000000001</v>
      </c>
      <c r="BD11" s="133">
        <v>77.739999999999995</v>
      </c>
      <c r="BE11" s="133">
        <v>51.49</v>
      </c>
      <c r="BF11" s="133">
        <v>118.63</v>
      </c>
      <c r="BG11" s="133">
        <v>231.01</v>
      </c>
      <c r="BH11" s="133">
        <v>75.87</v>
      </c>
      <c r="BI11" s="133">
        <v>69.989999999999995</v>
      </c>
      <c r="BJ11" s="132">
        <v>33.770000000000003</v>
      </c>
      <c r="BK11" s="133">
        <v>72.83</v>
      </c>
      <c r="BL11" s="133">
        <v>63</v>
      </c>
      <c r="BM11" s="133">
        <v>110.59</v>
      </c>
      <c r="BN11" s="133">
        <v>148.53</v>
      </c>
      <c r="BO11" s="133">
        <v>161.30000000000001</v>
      </c>
      <c r="BP11" s="133">
        <v>115.44</v>
      </c>
      <c r="BQ11" s="133">
        <v>77.010000000000005</v>
      </c>
      <c r="BR11" s="133">
        <v>0</v>
      </c>
      <c r="BS11" s="133">
        <v>0</v>
      </c>
      <c r="BT11" s="140">
        <f t="shared" si="10"/>
        <v>-1</v>
      </c>
      <c r="BU11" s="133"/>
      <c r="BV11" s="53"/>
    </row>
    <row r="12" spans="1:74">
      <c r="A12" s="268" t="s">
        <v>106</v>
      </c>
      <c r="B12" s="133">
        <v>22268.47797</v>
      </c>
      <c r="C12" s="133">
        <v>21764.2337448861</v>
      </c>
      <c r="D12" s="133">
        <v>27614.283673241101</v>
      </c>
      <c r="E12" s="133">
        <v>15904.8983878037</v>
      </c>
      <c r="F12" s="133">
        <v>13975.087743661499</v>
      </c>
      <c r="G12" s="133">
        <v>21135.576996340598</v>
      </c>
      <c r="H12" s="133">
        <v>21261.489055290502</v>
      </c>
      <c r="I12" s="133">
        <v>15722.2414101021</v>
      </c>
      <c r="J12" s="133">
        <v>10345.5857172659</v>
      </c>
      <c r="K12" s="133">
        <v>9515.9434700998809</v>
      </c>
      <c r="L12" s="133">
        <v>7111.0209699999996</v>
      </c>
      <c r="M12" s="273">
        <v>5053.1954500000002</v>
      </c>
      <c r="N12" s="133">
        <v>6459.3945299999996</v>
      </c>
      <c r="O12" s="133">
        <v>4147.9617350828903</v>
      </c>
      <c r="P12" s="133">
        <v>4764.5823499999997</v>
      </c>
      <c r="Q12" s="133">
        <v>1387.6853970171101</v>
      </c>
      <c r="R12" s="133">
        <v>1997.80609</v>
      </c>
      <c r="S12" s="133">
        <v>15609.538481</v>
      </c>
      <c r="T12" s="133">
        <v>33985.163492095497</v>
      </c>
      <c r="U12" s="133">
        <v>27093.994460000002</v>
      </c>
      <c r="V12" s="133">
        <v>35266.105696111699</v>
      </c>
      <c r="W12" s="133">
        <v>26654.739636094098</v>
      </c>
      <c r="X12" s="133">
        <v>15073.009604000001</v>
      </c>
      <c r="Y12" s="273">
        <v>18277.297209214499</v>
      </c>
      <c r="Z12" s="132">
        <v>15175.41</v>
      </c>
      <c r="AA12" s="133">
        <v>23767.919999999998</v>
      </c>
      <c r="AB12" s="133">
        <v>24763.84</v>
      </c>
      <c r="AC12" s="133">
        <v>19808.96</v>
      </c>
      <c r="AD12" s="133">
        <v>27381.03</v>
      </c>
      <c r="AE12" s="133">
        <v>29269.66</v>
      </c>
      <c r="AF12" s="133">
        <v>24245.55</v>
      </c>
      <c r="AG12" s="133">
        <v>22604.05</v>
      </c>
      <c r="AH12" s="133">
        <v>12349.2</v>
      </c>
      <c r="AI12" s="133">
        <v>10670.9</v>
      </c>
      <c r="AJ12" s="133">
        <v>11027.49</v>
      </c>
      <c r="AK12" s="133">
        <v>14044.67</v>
      </c>
      <c r="AL12" s="132">
        <v>18474.928865913302</v>
      </c>
      <c r="AM12" s="133">
        <v>13723.202037908301</v>
      </c>
      <c r="AN12" s="133">
        <v>14106.137501175401</v>
      </c>
      <c r="AO12" s="133">
        <v>20928.725315691001</v>
      </c>
      <c r="AP12" s="133">
        <v>15326.6850931274</v>
      </c>
      <c r="AQ12" s="133">
        <v>15172.183027365299</v>
      </c>
      <c r="AR12" s="133">
        <v>14805.9838269825</v>
      </c>
      <c r="AS12" s="133">
        <v>10714.5615615393</v>
      </c>
      <c r="AT12" s="133">
        <v>15375.1966432912</v>
      </c>
      <c r="AU12" s="133">
        <v>11539.6023925015</v>
      </c>
      <c r="AV12" s="133">
        <v>28329.2344144077</v>
      </c>
      <c r="AW12" s="133">
        <v>28449.0608949462</v>
      </c>
      <c r="AX12" s="132">
        <v>26280.92</v>
      </c>
      <c r="AY12" s="133">
        <v>42265.61</v>
      </c>
      <c r="AZ12" s="133">
        <v>39853.65</v>
      </c>
      <c r="BA12" s="133">
        <v>30011</v>
      </c>
      <c r="BB12" s="133">
        <v>32365.200000000001</v>
      </c>
      <c r="BC12" s="133">
        <v>25549.88</v>
      </c>
      <c r="BD12" s="133">
        <v>18551.43</v>
      </c>
      <c r="BE12" s="133">
        <v>14073.24</v>
      </c>
      <c r="BF12" s="133">
        <v>9220.7900000000009</v>
      </c>
      <c r="BG12" s="133">
        <v>9277.9500000000007</v>
      </c>
      <c r="BH12" s="133">
        <v>8866.06</v>
      </c>
      <c r="BI12" s="133">
        <v>15873.17</v>
      </c>
      <c r="BJ12" s="132">
        <v>9530.26</v>
      </c>
      <c r="BK12" s="133">
        <v>11297.84</v>
      </c>
      <c r="BL12" s="133">
        <v>5801.7</v>
      </c>
      <c r="BM12" s="133">
        <v>5753.28</v>
      </c>
      <c r="BN12" s="133">
        <v>11700.85</v>
      </c>
      <c r="BO12" s="133">
        <v>20232.7</v>
      </c>
      <c r="BP12" s="133">
        <v>17217.97</v>
      </c>
      <c r="BQ12" s="133">
        <v>4422.4799999999996</v>
      </c>
      <c r="BR12" s="133">
        <v>2351.8989999999999</v>
      </c>
      <c r="BS12" s="133">
        <v>2623.1370000000002</v>
      </c>
      <c r="BT12" s="140">
        <f t="shared" si="10"/>
        <v>-0.71727191890449937</v>
      </c>
      <c r="BU12" s="133"/>
      <c r="BV12" s="53"/>
    </row>
    <row r="13" spans="1:74">
      <c r="A13" s="100" t="s">
        <v>193</v>
      </c>
      <c r="B13" s="133">
        <v>0</v>
      </c>
      <c r="C13" s="133">
        <v>0</v>
      </c>
      <c r="D13" s="133">
        <v>0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273">
        <v>0</v>
      </c>
      <c r="N13" s="133">
        <v>44.51</v>
      </c>
      <c r="O13" s="133">
        <v>116.97</v>
      </c>
      <c r="P13" s="133">
        <v>9.68</v>
      </c>
      <c r="Q13" s="133">
        <v>0</v>
      </c>
      <c r="R13" s="133">
        <v>0</v>
      </c>
      <c r="S13" s="133">
        <v>34.340000000000003</v>
      </c>
      <c r="T13" s="133">
        <v>148.61199999999999</v>
      </c>
      <c r="U13" s="133">
        <v>108.1</v>
      </c>
      <c r="V13" s="133">
        <v>201.11</v>
      </c>
      <c r="W13" s="133">
        <v>220.6</v>
      </c>
      <c r="X13" s="133">
        <v>0</v>
      </c>
      <c r="Y13" s="273">
        <v>157.40199999999999</v>
      </c>
      <c r="Z13" s="132">
        <v>133.56</v>
      </c>
      <c r="AA13" s="133">
        <v>128.75</v>
      </c>
      <c r="AB13" s="133">
        <v>228.16</v>
      </c>
      <c r="AC13" s="133">
        <v>59.15</v>
      </c>
      <c r="AD13" s="133">
        <v>40.58</v>
      </c>
      <c r="AE13" s="133">
        <v>106.06</v>
      </c>
      <c r="AF13" s="133">
        <v>11.09</v>
      </c>
      <c r="AG13" s="133">
        <v>44.87</v>
      </c>
      <c r="AH13" s="133">
        <v>0</v>
      </c>
      <c r="AI13" s="133">
        <v>42.34</v>
      </c>
      <c r="AJ13" s="133">
        <v>15.31</v>
      </c>
      <c r="AK13" s="133">
        <v>48.65</v>
      </c>
      <c r="AL13" s="132">
        <v>44.188000000000002</v>
      </c>
      <c r="AM13" s="133">
        <v>1.8149999999999999</v>
      </c>
      <c r="AN13" s="133">
        <v>0</v>
      </c>
      <c r="AO13" s="133">
        <v>35.997999999999998</v>
      </c>
      <c r="AP13" s="133">
        <v>0</v>
      </c>
      <c r="AQ13" s="133">
        <v>0</v>
      </c>
      <c r="AR13" s="133">
        <v>0</v>
      </c>
      <c r="AS13" s="133">
        <v>17.63</v>
      </c>
      <c r="AT13" s="133">
        <v>34.9</v>
      </c>
      <c r="AU13" s="133">
        <v>24.74</v>
      </c>
      <c r="AV13" s="133">
        <v>0</v>
      </c>
      <c r="AW13" s="133">
        <v>101.18</v>
      </c>
      <c r="AX13" s="132">
        <v>0</v>
      </c>
      <c r="AY13" s="133">
        <v>131.97</v>
      </c>
      <c r="AZ13" s="133">
        <v>243.91</v>
      </c>
      <c r="BA13" s="133">
        <v>213.36</v>
      </c>
      <c r="BB13" s="133">
        <v>114.34</v>
      </c>
      <c r="BC13" s="133">
        <v>0</v>
      </c>
      <c r="BD13" s="133">
        <v>0</v>
      </c>
      <c r="BE13" s="133">
        <v>0</v>
      </c>
      <c r="BF13" s="133">
        <v>0</v>
      </c>
      <c r="BG13" s="133">
        <v>15.9</v>
      </c>
      <c r="BH13" s="133">
        <v>0</v>
      </c>
      <c r="BI13" s="133">
        <v>32.619999999999997</v>
      </c>
      <c r="BJ13" s="132">
        <v>2</v>
      </c>
      <c r="BK13" s="133">
        <v>0</v>
      </c>
      <c r="BL13" s="133">
        <v>0</v>
      </c>
      <c r="BM13" s="133">
        <v>6.6</v>
      </c>
      <c r="BN13" s="133">
        <v>7.96</v>
      </c>
      <c r="BO13" s="133">
        <v>84.88</v>
      </c>
      <c r="BP13" s="133">
        <v>43.11</v>
      </c>
      <c r="BQ13" s="133">
        <v>7.1</v>
      </c>
      <c r="BR13" s="133">
        <v>6.8</v>
      </c>
      <c r="BS13" s="133">
        <v>0</v>
      </c>
      <c r="BT13" s="140">
        <f t="shared" si="10"/>
        <v>-1</v>
      </c>
      <c r="BU13" s="133"/>
      <c r="BV13" s="53"/>
    </row>
    <row r="14" spans="1:74">
      <c r="A14" s="268" t="s">
        <v>194</v>
      </c>
      <c r="B14" s="133">
        <v>5964.7907500000001</v>
      </c>
      <c r="C14" s="133">
        <v>5808.9669999999996</v>
      </c>
      <c r="D14" s="133">
        <v>8774.8459999999995</v>
      </c>
      <c r="E14" s="133">
        <v>4199.6409999999996</v>
      </c>
      <c r="F14" s="133">
        <v>2543.14</v>
      </c>
      <c r="G14" s="133">
        <v>6501.549</v>
      </c>
      <c r="H14" s="133">
        <v>5209.2529999999997</v>
      </c>
      <c r="I14" s="133">
        <v>5286.8040000000001</v>
      </c>
      <c r="J14" s="133">
        <v>4317.6859999999997</v>
      </c>
      <c r="K14" s="133">
        <v>4393.5709999999999</v>
      </c>
      <c r="L14" s="133">
        <v>3184.6889999999999</v>
      </c>
      <c r="M14" s="273">
        <v>2139.5880000000002</v>
      </c>
      <c r="N14" s="133">
        <v>1752.1030000000001</v>
      </c>
      <c r="O14" s="133">
        <v>1134.00847</v>
      </c>
      <c r="P14" s="133">
        <v>98.868709999999993</v>
      </c>
      <c r="Q14" s="133">
        <v>77.11</v>
      </c>
      <c r="R14" s="133">
        <v>142.24139</v>
      </c>
      <c r="S14" s="133">
        <v>2758.3857400000002</v>
      </c>
      <c r="T14" s="133">
        <v>7878.7058258879997</v>
      </c>
      <c r="U14" s="133">
        <v>5763.5061249999999</v>
      </c>
      <c r="V14" s="133">
        <v>8571.3845260479993</v>
      </c>
      <c r="W14" s="133">
        <v>8647.2422200000001</v>
      </c>
      <c r="X14" s="133">
        <v>6363.6521599999996</v>
      </c>
      <c r="Y14" s="273">
        <v>6300.93234536</v>
      </c>
      <c r="Z14" s="132">
        <v>5314.16</v>
      </c>
      <c r="AA14" s="133">
        <v>3155.15</v>
      </c>
      <c r="AB14" s="133">
        <v>5359.71</v>
      </c>
      <c r="AC14" s="133">
        <v>3825.08</v>
      </c>
      <c r="AD14" s="133">
        <v>4152.6099999999997</v>
      </c>
      <c r="AE14" s="133">
        <v>5729.94</v>
      </c>
      <c r="AF14" s="133">
        <v>5535.42</v>
      </c>
      <c r="AG14" s="133">
        <v>4774.68</v>
      </c>
      <c r="AH14" s="133">
        <v>542.09</v>
      </c>
      <c r="AI14" s="133">
        <v>1192.72</v>
      </c>
      <c r="AJ14" s="133">
        <v>885.52</v>
      </c>
      <c r="AK14" s="133">
        <v>1688.16</v>
      </c>
      <c r="AL14" s="132">
        <v>2604.9291094770001</v>
      </c>
      <c r="AM14" s="133">
        <v>2321.0708563319999</v>
      </c>
      <c r="AN14" s="133">
        <v>1160.4892914</v>
      </c>
      <c r="AO14" s="133">
        <v>3134.4966543400001</v>
      </c>
      <c r="AP14" s="133">
        <v>3115.0590999999999</v>
      </c>
      <c r="AQ14" s="133">
        <v>2412.2028799999998</v>
      </c>
      <c r="AR14" s="133">
        <v>1672.0023547999999</v>
      </c>
      <c r="AS14" s="133">
        <v>710.14950999999996</v>
      </c>
      <c r="AT14" s="133">
        <v>1927.39013</v>
      </c>
      <c r="AU14" s="133">
        <v>1896.648398</v>
      </c>
      <c r="AV14" s="133">
        <v>5154.2354643199997</v>
      </c>
      <c r="AW14" s="133">
        <v>5088.0980373599996</v>
      </c>
      <c r="AX14" s="132">
        <v>6337.88</v>
      </c>
      <c r="AY14" s="133">
        <v>10708.1</v>
      </c>
      <c r="AZ14" s="133">
        <v>10644</v>
      </c>
      <c r="BA14" s="133">
        <v>6216.91</v>
      </c>
      <c r="BB14" s="133">
        <v>7192.52</v>
      </c>
      <c r="BC14" s="133">
        <v>4891.92</v>
      </c>
      <c r="BD14" s="133">
        <v>1775.5</v>
      </c>
      <c r="BE14" s="133">
        <v>667.71</v>
      </c>
      <c r="BF14" s="133">
        <v>380.64</v>
      </c>
      <c r="BG14" s="133">
        <v>699.34</v>
      </c>
      <c r="BH14" s="133">
        <v>706.55</v>
      </c>
      <c r="BI14" s="133">
        <v>1308.8</v>
      </c>
      <c r="BJ14" s="132">
        <v>1511.67</v>
      </c>
      <c r="BK14" s="133">
        <v>2829.28</v>
      </c>
      <c r="BL14" s="133">
        <v>560.24</v>
      </c>
      <c r="BM14" s="133">
        <v>910.27</v>
      </c>
      <c r="BN14" s="133">
        <v>1820.6</v>
      </c>
      <c r="BO14" s="133">
        <v>3958.74</v>
      </c>
      <c r="BP14" s="133">
        <v>2738.47</v>
      </c>
      <c r="BQ14" s="133">
        <v>137.44999999999999</v>
      </c>
      <c r="BR14" s="133">
        <v>13.585000000000001</v>
      </c>
      <c r="BS14" s="133">
        <v>78.947999999999993</v>
      </c>
      <c r="BT14" s="140">
        <f t="shared" si="10"/>
        <v>-0.88711070437841399</v>
      </c>
      <c r="BU14" s="133"/>
      <c r="BV14" s="53"/>
    </row>
    <row r="15" spans="1:74">
      <c r="A15" s="268" t="s">
        <v>195</v>
      </c>
      <c r="B15" s="133">
        <v>235.488</v>
      </c>
      <c r="C15" s="133">
        <v>519.14</v>
      </c>
      <c r="D15" s="133">
        <v>1048.047</v>
      </c>
      <c r="E15" s="133">
        <v>811.18799999999999</v>
      </c>
      <c r="F15" s="133">
        <v>557.15</v>
      </c>
      <c r="G15" s="133">
        <v>20.584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273">
        <v>352.68200000000002</v>
      </c>
      <c r="N15" s="133">
        <v>19.221820000000001</v>
      </c>
      <c r="O15" s="133">
        <v>448.81</v>
      </c>
      <c r="P15" s="133">
        <v>299.08</v>
      </c>
      <c r="Q15" s="133">
        <v>482.69499999999999</v>
      </c>
      <c r="R15" s="133">
        <v>676.83199999999999</v>
      </c>
      <c r="S15" s="133">
        <v>753.84100000000001</v>
      </c>
      <c r="T15" s="133">
        <v>144.316</v>
      </c>
      <c r="U15" s="133">
        <v>50.005600000000001</v>
      </c>
      <c r="V15" s="133">
        <v>0</v>
      </c>
      <c r="W15" s="133">
        <v>0</v>
      </c>
      <c r="X15" s="133">
        <v>158.488</v>
      </c>
      <c r="Y15" s="273">
        <v>509.18359772727302</v>
      </c>
      <c r="Z15" s="132">
        <v>393.05</v>
      </c>
      <c r="AA15" s="133">
        <v>234.15</v>
      </c>
      <c r="AB15" s="133">
        <v>77.959999999999994</v>
      </c>
      <c r="AC15" s="133">
        <v>149.97</v>
      </c>
      <c r="AD15" s="133">
        <v>108.89</v>
      </c>
      <c r="AE15" s="133">
        <v>83.53</v>
      </c>
      <c r="AF15" s="133">
        <v>110.07</v>
      </c>
      <c r="AG15" s="133">
        <v>107.16</v>
      </c>
      <c r="AH15" s="133">
        <v>54.89</v>
      </c>
      <c r="AI15" s="133">
        <v>135.81</v>
      </c>
      <c r="AJ15" s="133">
        <v>285.75</v>
      </c>
      <c r="AK15" s="133">
        <v>480.69</v>
      </c>
      <c r="AL15" s="132">
        <v>961.53759000000002</v>
      </c>
      <c r="AM15" s="133">
        <v>1040.78979</v>
      </c>
      <c r="AN15" s="133">
        <v>1090.31709</v>
      </c>
      <c r="AO15" s="133">
        <v>571.77200000000005</v>
      </c>
      <c r="AP15" s="133">
        <v>770.98022000000003</v>
      </c>
      <c r="AQ15" s="133">
        <v>182.21512999999999</v>
      </c>
      <c r="AR15" s="133">
        <v>254.71449999999999</v>
      </c>
      <c r="AS15" s="133">
        <v>160.40600000000001</v>
      </c>
      <c r="AT15" s="133">
        <v>37.090000000000003</v>
      </c>
      <c r="AU15" s="133">
        <v>227.78100000000001</v>
      </c>
      <c r="AV15" s="133">
        <v>339.916</v>
      </c>
      <c r="AW15" s="133">
        <v>948.54399999999998</v>
      </c>
      <c r="AX15" s="132">
        <v>1170.69</v>
      </c>
      <c r="AY15" s="133">
        <v>1189.29</v>
      </c>
      <c r="AZ15" s="133">
        <v>1060.3499999999999</v>
      </c>
      <c r="BA15" s="133">
        <v>50.61</v>
      </c>
      <c r="BB15" s="133">
        <v>214.93</v>
      </c>
      <c r="BC15" s="133">
        <v>187.55</v>
      </c>
      <c r="BD15" s="133">
        <v>63.54</v>
      </c>
      <c r="BE15" s="133">
        <v>518.61</v>
      </c>
      <c r="BF15" s="133">
        <v>499.08</v>
      </c>
      <c r="BG15" s="133">
        <v>738.02</v>
      </c>
      <c r="BH15" s="133">
        <v>565.46</v>
      </c>
      <c r="BI15" s="133">
        <v>680.4</v>
      </c>
      <c r="BJ15" s="132">
        <v>16.88</v>
      </c>
      <c r="BK15" s="133">
        <v>39.840000000000003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40">
        <f t="shared" si="10"/>
        <v>-1</v>
      </c>
      <c r="BU15" s="133"/>
      <c r="BV15" s="53"/>
    </row>
    <row r="16" spans="1:74">
      <c r="A16" s="268" t="s">
        <v>181</v>
      </c>
      <c r="B16" s="133">
        <v>1557.5745999999999</v>
      </c>
      <c r="C16" s="133">
        <v>1399.9374</v>
      </c>
      <c r="D16" s="133">
        <v>2008.9748999999999</v>
      </c>
      <c r="E16" s="133">
        <v>1034.3966</v>
      </c>
      <c r="F16" s="133">
        <v>994.63530000000003</v>
      </c>
      <c r="G16" s="133">
        <v>1554.0992000000001</v>
      </c>
      <c r="H16" s="133">
        <v>1414.6821</v>
      </c>
      <c r="I16" s="133">
        <v>1272.6657</v>
      </c>
      <c r="J16" s="133">
        <v>1215.1587</v>
      </c>
      <c r="K16" s="133">
        <v>1087.9916000000001</v>
      </c>
      <c r="L16" s="133">
        <v>1019.5729</v>
      </c>
      <c r="M16" s="273">
        <v>685.23230000000001</v>
      </c>
      <c r="N16" s="133">
        <v>1340.14615</v>
      </c>
      <c r="O16" s="133">
        <v>1263.4360650000001</v>
      </c>
      <c r="P16" s="133">
        <v>574.14640999999995</v>
      </c>
      <c r="Q16" s="133">
        <v>81.227400000000003</v>
      </c>
      <c r="R16" s="133">
        <v>325.48812500000003</v>
      </c>
      <c r="S16" s="133">
        <v>974.50727500000005</v>
      </c>
      <c r="T16" s="133">
        <v>1494.656217</v>
      </c>
      <c r="U16" s="133">
        <v>2474.2858249999999</v>
      </c>
      <c r="V16" s="133">
        <v>2711.7294499999998</v>
      </c>
      <c r="W16" s="133">
        <v>2694.5962</v>
      </c>
      <c r="X16" s="133">
        <v>1871.1194</v>
      </c>
      <c r="Y16" s="273">
        <v>1738.046325</v>
      </c>
      <c r="Z16" s="132">
        <v>1900.26</v>
      </c>
      <c r="AA16" s="133">
        <v>2375.69</v>
      </c>
      <c r="AB16" s="133">
        <v>3259.31</v>
      </c>
      <c r="AC16" s="133">
        <v>1310.49</v>
      </c>
      <c r="AD16" s="133">
        <v>1457.02</v>
      </c>
      <c r="AE16" s="133">
        <v>2586.25</v>
      </c>
      <c r="AF16" s="133">
        <v>1482.58</v>
      </c>
      <c r="AG16" s="133">
        <v>1898.08</v>
      </c>
      <c r="AH16" s="133">
        <v>1060.25</v>
      </c>
      <c r="AI16" s="133">
        <v>1114.1500000000001</v>
      </c>
      <c r="AJ16" s="133">
        <v>1089.54</v>
      </c>
      <c r="AK16" s="133">
        <v>929.5</v>
      </c>
      <c r="AL16" s="132">
        <v>2223.3153209982102</v>
      </c>
      <c r="AM16" s="133">
        <v>1204.02135376553</v>
      </c>
      <c r="AN16" s="133">
        <v>1154.61784176785</v>
      </c>
      <c r="AO16" s="133">
        <v>1321.1427946644701</v>
      </c>
      <c r="AP16" s="133">
        <v>1331.8072731377799</v>
      </c>
      <c r="AQ16" s="133">
        <v>1726.5279731200001</v>
      </c>
      <c r="AR16" s="133">
        <v>1025.67695045452</v>
      </c>
      <c r="AS16" s="133">
        <v>876.274707940741</v>
      </c>
      <c r="AT16" s="133">
        <v>1439.5350268208001</v>
      </c>
      <c r="AU16" s="133">
        <v>1068.8590607010899</v>
      </c>
      <c r="AV16" s="133">
        <v>1485.4092231807199</v>
      </c>
      <c r="AW16" s="133">
        <v>1919.3181320000001</v>
      </c>
      <c r="AX16" s="132">
        <v>2037.77</v>
      </c>
      <c r="AY16" s="133">
        <v>4028.86</v>
      </c>
      <c r="AZ16" s="133">
        <v>4004.84</v>
      </c>
      <c r="BA16" s="133">
        <v>3123.8</v>
      </c>
      <c r="BB16" s="133">
        <v>3183.34</v>
      </c>
      <c r="BC16" s="133">
        <v>2726.74</v>
      </c>
      <c r="BD16" s="133">
        <v>1214.6500000000001</v>
      </c>
      <c r="BE16" s="133">
        <v>1308.79</v>
      </c>
      <c r="BF16" s="133">
        <v>1286.8</v>
      </c>
      <c r="BG16" s="133">
        <v>872.34</v>
      </c>
      <c r="BH16" s="133">
        <v>759.16</v>
      </c>
      <c r="BI16" s="133">
        <v>866.6</v>
      </c>
      <c r="BJ16" s="132">
        <v>594.19000000000005</v>
      </c>
      <c r="BK16" s="133">
        <v>1307.3499999999999</v>
      </c>
      <c r="BL16" s="133">
        <v>807.32</v>
      </c>
      <c r="BM16" s="133">
        <v>511.84</v>
      </c>
      <c r="BN16" s="133">
        <v>1083.55</v>
      </c>
      <c r="BO16" s="133">
        <v>2028.08</v>
      </c>
      <c r="BP16" s="133">
        <v>1302.3</v>
      </c>
      <c r="BQ16" s="133">
        <v>362.82</v>
      </c>
      <c r="BR16" s="133">
        <v>225.47900000000001</v>
      </c>
      <c r="BS16" s="133">
        <v>335.79899999999998</v>
      </c>
      <c r="BT16" s="140">
        <f t="shared" si="10"/>
        <v>-0.61505949515097336</v>
      </c>
      <c r="BU16" s="133"/>
      <c r="BV16" s="53"/>
    </row>
    <row r="17" spans="1:74">
      <c r="A17" s="268" t="s">
        <v>196</v>
      </c>
      <c r="B17" s="133">
        <v>309.80099999999999</v>
      </c>
      <c r="C17" s="133">
        <v>563.92499999999995</v>
      </c>
      <c r="D17" s="133">
        <v>616.32000000000005</v>
      </c>
      <c r="E17" s="133">
        <v>387.88</v>
      </c>
      <c r="F17" s="133">
        <v>364.3</v>
      </c>
      <c r="G17" s="133">
        <v>550.59</v>
      </c>
      <c r="H17" s="133">
        <v>286.12</v>
      </c>
      <c r="I17" s="133">
        <v>236.22</v>
      </c>
      <c r="J17" s="133">
        <v>0</v>
      </c>
      <c r="K17" s="133">
        <v>0</v>
      </c>
      <c r="L17" s="133">
        <v>242.8</v>
      </c>
      <c r="M17" s="273">
        <v>239.95</v>
      </c>
      <c r="N17" s="133">
        <v>223.16</v>
      </c>
      <c r="O17" s="133">
        <v>43.52</v>
      </c>
      <c r="P17" s="133">
        <v>215.744</v>
      </c>
      <c r="Q17" s="133">
        <v>61.54</v>
      </c>
      <c r="R17" s="133">
        <v>0</v>
      </c>
      <c r="S17" s="133">
        <v>333.92</v>
      </c>
      <c r="T17" s="133">
        <v>610.01</v>
      </c>
      <c r="U17" s="133">
        <v>721.33</v>
      </c>
      <c r="V17" s="133">
        <v>701.64400000000001</v>
      </c>
      <c r="W17" s="133">
        <v>602.20000000000005</v>
      </c>
      <c r="X17" s="133">
        <v>152.642</v>
      </c>
      <c r="Y17" s="273">
        <v>268.3</v>
      </c>
      <c r="Z17" s="132">
        <v>179.06</v>
      </c>
      <c r="AA17" s="133">
        <v>373.3</v>
      </c>
      <c r="AB17" s="133">
        <v>386.86</v>
      </c>
      <c r="AC17" s="133">
        <v>408.16</v>
      </c>
      <c r="AD17" s="133">
        <v>418.63</v>
      </c>
      <c r="AE17" s="133">
        <v>145.02000000000001</v>
      </c>
      <c r="AF17" s="133">
        <v>226.43</v>
      </c>
      <c r="AG17" s="133">
        <v>132.9</v>
      </c>
      <c r="AH17" s="133">
        <v>27.3</v>
      </c>
      <c r="AI17" s="133">
        <v>181.52</v>
      </c>
      <c r="AJ17" s="133">
        <v>72.19</v>
      </c>
      <c r="AK17" s="133">
        <v>85.03</v>
      </c>
      <c r="AL17" s="132">
        <v>273.48316</v>
      </c>
      <c r="AM17" s="133">
        <v>186.36656500000001</v>
      </c>
      <c r="AN17" s="133">
        <v>13.10778</v>
      </c>
      <c r="AO17" s="133">
        <v>175.85400000000001</v>
      </c>
      <c r="AP17" s="133">
        <v>56.46</v>
      </c>
      <c r="AQ17" s="133">
        <v>10.44</v>
      </c>
      <c r="AR17" s="133">
        <v>0</v>
      </c>
      <c r="AS17" s="133">
        <v>114.04</v>
      </c>
      <c r="AT17" s="133">
        <v>123.2</v>
      </c>
      <c r="AU17" s="133">
        <v>5.5952000000000002</v>
      </c>
      <c r="AV17" s="133">
        <v>171.6994</v>
      </c>
      <c r="AW17" s="133">
        <v>157.31505999999999</v>
      </c>
      <c r="AX17" s="132">
        <v>183.31</v>
      </c>
      <c r="AY17" s="133">
        <v>404.57</v>
      </c>
      <c r="AZ17" s="133">
        <v>342.76</v>
      </c>
      <c r="BA17" s="133">
        <v>251</v>
      </c>
      <c r="BB17" s="133">
        <v>193.18</v>
      </c>
      <c r="BC17" s="133">
        <v>141.65</v>
      </c>
      <c r="BD17" s="133">
        <v>56.82</v>
      </c>
      <c r="BE17" s="133">
        <v>14.9</v>
      </c>
      <c r="BF17" s="133">
        <v>0</v>
      </c>
      <c r="BG17" s="133">
        <v>43.65</v>
      </c>
      <c r="BH17" s="133">
        <v>0</v>
      </c>
      <c r="BI17" s="133">
        <v>0</v>
      </c>
      <c r="BJ17" s="132">
        <v>18.16</v>
      </c>
      <c r="BK17" s="133">
        <v>4.82</v>
      </c>
      <c r="BL17" s="133">
        <v>4.68</v>
      </c>
      <c r="BM17" s="133">
        <v>7.22</v>
      </c>
      <c r="BN17" s="133">
        <v>0</v>
      </c>
      <c r="BO17" s="133">
        <v>199.07</v>
      </c>
      <c r="BP17" s="133">
        <v>77.59</v>
      </c>
      <c r="BQ17" s="133">
        <v>0</v>
      </c>
      <c r="BR17" s="133">
        <v>0</v>
      </c>
      <c r="BS17" s="133">
        <v>0</v>
      </c>
      <c r="BT17" s="140">
        <f t="shared" si="10"/>
        <v>-1</v>
      </c>
      <c r="BU17" s="133"/>
      <c r="BV17" s="53"/>
    </row>
    <row r="18" spans="1:74">
      <c r="A18" s="268" t="s">
        <v>109</v>
      </c>
      <c r="B18" s="133">
        <v>5036.2536263707198</v>
      </c>
      <c r="C18" s="133">
        <v>14335.3100846257</v>
      </c>
      <c r="D18" s="133">
        <v>5101.6289399136404</v>
      </c>
      <c r="E18" s="133">
        <v>1853.3016186677501</v>
      </c>
      <c r="F18" s="133">
        <v>1723.22901951066</v>
      </c>
      <c r="G18" s="133">
        <v>791.318419144769</v>
      </c>
      <c r="H18" s="133">
        <v>1070.99544817587</v>
      </c>
      <c r="I18" s="133">
        <v>241.351</v>
      </c>
      <c r="J18" s="133">
        <v>58.606000000000002</v>
      </c>
      <c r="K18" s="133">
        <v>1499.3106407001701</v>
      </c>
      <c r="L18" s="133">
        <v>1377.8889999999999</v>
      </c>
      <c r="M18" s="273">
        <v>1436.0909999999999</v>
      </c>
      <c r="N18" s="133">
        <v>5243.0459650316798</v>
      </c>
      <c r="O18" s="133">
        <v>12028.455638204799</v>
      </c>
      <c r="P18" s="133">
        <v>926.87189518632795</v>
      </c>
      <c r="Q18" s="133">
        <v>24.7905740286289</v>
      </c>
      <c r="R18" s="133">
        <v>397.13758729414798</v>
      </c>
      <c r="S18" s="133">
        <v>142.242196872633</v>
      </c>
      <c r="T18" s="133">
        <v>391.61849999999998</v>
      </c>
      <c r="U18" s="133">
        <v>201.482</v>
      </c>
      <c r="V18" s="133">
        <v>1850.5771672553799</v>
      </c>
      <c r="W18" s="133">
        <v>3532.7786100340199</v>
      </c>
      <c r="X18" s="133">
        <v>253.80350000000001</v>
      </c>
      <c r="Y18" s="273">
        <v>9.9951739922909102</v>
      </c>
      <c r="Z18" s="132">
        <v>628.75</v>
      </c>
      <c r="AA18" s="133">
        <v>15111.48</v>
      </c>
      <c r="AB18" s="133">
        <v>7721.85</v>
      </c>
      <c r="AC18" s="133">
        <v>1013.45</v>
      </c>
      <c r="AD18" s="133">
        <v>1093.82</v>
      </c>
      <c r="AE18" s="133">
        <v>585.74</v>
      </c>
      <c r="AF18" s="133">
        <v>412.45</v>
      </c>
      <c r="AG18" s="133">
        <v>127.28</v>
      </c>
      <c r="AH18" s="133">
        <v>777.82</v>
      </c>
      <c r="AI18" s="133">
        <v>721.59</v>
      </c>
      <c r="AJ18" s="133">
        <v>1445.87</v>
      </c>
      <c r="AK18" s="133">
        <v>868.11</v>
      </c>
      <c r="AL18" s="132">
        <v>12653.2691468143</v>
      </c>
      <c r="AM18" s="133">
        <v>1244.50543215932</v>
      </c>
      <c r="AN18" s="133">
        <v>712.9665</v>
      </c>
      <c r="AO18" s="133">
        <v>525.49294891121804</v>
      </c>
      <c r="AP18" s="133">
        <v>322.30581281212199</v>
      </c>
      <c r="AQ18" s="133">
        <v>89.759113090509004</v>
      </c>
      <c r="AR18" s="133">
        <v>263.59399999999999</v>
      </c>
      <c r="AS18" s="133">
        <v>1153.9949999999999</v>
      </c>
      <c r="AT18" s="133">
        <v>312.63582098412701</v>
      </c>
      <c r="AU18" s="133">
        <v>337.88939532332802</v>
      </c>
      <c r="AV18" s="133">
        <v>491.52490487807802</v>
      </c>
      <c r="AW18" s="133">
        <v>573.22689000000003</v>
      </c>
      <c r="AX18" s="132">
        <v>967.91</v>
      </c>
      <c r="AY18" s="133">
        <v>14239.12</v>
      </c>
      <c r="AZ18" s="133">
        <v>11194.95</v>
      </c>
      <c r="BA18" s="133">
        <v>2019.93</v>
      </c>
      <c r="BB18" s="133">
        <v>478.19</v>
      </c>
      <c r="BC18" s="133">
        <v>880.85</v>
      </c>
      <c r="BD18" s="133">
        <v>2060.13</v>
      </c>
      <c r="BE18" s="133">
        <v>54.41</v>
      </c>
      <c r="BF18" s="133">
        <v>2530.91</v>
      </c>
      <c r="BG18" s="133">
        <v>23.94</v>
      </c>
      <c r="BH18" s="133">
        <v>2023.23</v>
      </c>
      <c r="BI18" s="133">
        <v>2355.1799999999998</v>
      </c>
      <c r="BJ18" s="132">
        <v>5006.7299999999996</v>
      </c>
      <c r="BK18" s="133">
        <v>2675.36</v>
      </c>
      <c r="BL18" s="133">
        <v>2697.45</v>
      </c>
      <c r="BM18" s="133">
        <v>1562.58</v>
      </c>
      <c r="BN18" s="133">
        <v>409.16</v>
      </c>
      <c r="BO18" s="133">
        <v>331.41</v>
      </c>
      <c r="BP18" s="133">
        <v>6830.81</v>
      </c>
      <c r="BQ18" s="133">
        <v>7418.58</v>
      </c>
      <c r="BR18" s="133">
        <v>2483.3040000000001</v>
      </c>
      <c r="BS18" s="133">
        <v>41.616999999999997</v>
      </c>
      <c r="BT18" s="140">
        <f t="shared" si="10"/>
        <v>0.73838763575605659</v>
      </c>
      <c r="BU18" s="133"/>
      <c r="BV18" s="53"/>
    </row>
    <row r="19" spans="1:74">
      <c r="A19" s="268" t="s">
        <v>111</v>
      </c>
      <c r="B19" s="133">
        <v>92.86</v>
      </c>
      <c r="C19" s="133">
        <v>612.96</v>
      </c>
      <c r="D19" s="133">
        <v>505.06</v>
      </c>
      <c r="E19" s="133">
        <v>149.7216</v>
      </c>
      <c r="F19" s="133">
        <v>364.72</v>
      </c>
      <c r="G19" s="133">
        <v>522.45000000000005</v>
      </c>
      <c r="H19" s="133">
        <v>413.81</v>
      </c>
      <c r="I19" s="133">
        <v>544.48</v>
      </c>
      <c r="J19" s="133">
        <v>193.08</v>
      </c>
      <c r="K19" s="133">
        <v>68.459999999999994</v>
      </c>
      <c r="L19" s="133">
        <v>76.599999999999994</v>
      </c>
      <c r="M19" s="273">
        <v>190.54849999999999</v>
      </c>
      <c r="N19" s="133">
        <v>136.8415</v>
      </c>
      <c r="O19" s="133">
        <v>109.15635</v>
      </c>
      <c r="P19" s="133">
        <v>142.26499999999999</v>
      </c>
      <c r="Q19" s="133">
        <v>116.39</v>
      </c>
      <c r="R19" s="133">
        <v>431.89199000000002</v>
      </c>
      <c r="S19" s="133">
        <v>564.28881000000001</v>
      </c>
      <c r="T19" s="133">
        <v>513.63879999999995</v>
      </c>
      <c r="U19" s="133">
        <v>400.14</v>
      </c>
      <c r="V19" s="133">
        <v>420.88</v>
      </c>
      <c r="W19" s="133">
        <v>263.60000000000002</v>
      </c>
      <c r="X19" s="133">
        <v>1</v>
      </c>
      <c r="Y19" s="273">
        <v>168.13489999999999</v>
      </c>
      <c r="Z19" s="132">
        <v>428.02</v>
      </c>
      <c r="AA19" s="133">
        <v>799.52</v>
      </c>
      <c r="AB19" s="133">
        <v>336.59</v>
      </c>
      <c r="AC19" s="133">
        <v>526.20000000000005</v>
      </c>
      <c r="AD19" s="133">
        <v>646.66</v>
      </c>
      <c r="AE19" s="133">
        <v>768.75</v>
      </c>
      <c r="AF19" s="133">
        <v>273.88</v>
      </c>
      <c r="AG19" s="133">
        <v>186.54</v>
      </c>
      <c r="AH19" s="133">
        <v>291.35000000000002</v>
      </c>
      <c r="AI19" s="133">
        <v>151.4</v>
      </c>
      <c r="AJ19" s="133">
        <v>539.55999999999995</v>
      </c>
      <c r="AK19" s="133">
        <v>382.98</v>
      </c>
      <c r="AL19" s="132">
        <v>327.8057</v>
      </c>
      <c r="AM19" s="133">
        <v>207.3699</v>
      </c>
      <c r="AN19" s="133">
        <v>19.725000000000001</v>
      </c>
      <c r="AO19" s="133">
        <v>20.54</v>
      </c>
      <c r="AP19" s="133">
        <v>108.99550000000001</v>
      </c>
      <c r="AQ19" s="133">
        <v>280.21559999999999</v>
      </c>
      <c r="AR19" s="133">
        <v>340.82650000000001</v>
      </c>
      <c r="AS19" s="133">
        <v>372.62209999999999</v>
      </c>
      <c r="AT19" s="133">
        <v>345.351</v>
      </c>
      <c r="AU19" s="133">
        <v>168.215</v>
      </c>
      <c r="AV19" s="133">
        <v>542.61440000000005</v>
      </c>
      <c r="AW19" s="133">
        <v>208.65780000000001</v>
      </c>
      <c r="AX19" s="132">
        <v>480.77</v>
      </c>
      <c r="AY19" s="133">
        <v>991.67</v>
      </c>
      <c r="AZ19" s="133">
        <v>600.16999999999996</v>
      </c>
      <c r="BA19" s="133">
        <v>830.7</v>
      </c>
      <c r="BB19" s="133">
        <v>332.55</v>
      </c>
      <c r="BC19" s="133">
        <v>538.52</v>
      </c>
      <c r="BD19" s="133">
        <v>419.81</v>
      </c>
      <c r="BE19" s="133">
        <v>259.45999999999998</v>
      </c>
      <c r="BF19" s="133">
        <v>118.15</v>
      </c>
      <c r="BG19" s="133">
        <v>271.49</v>
      </c>
      <c r="BH19" s="133">
        <v>210.04</v>
      </c>
      <c r="BI19" s="133">
        <v>939.91</v>
      </c>
      <c r="BJ19" s="132">
        <v>1026.17</v>
      </c>
      <c r="BK19" s="133">
        <v>273.99</v>
      </c>
      <c r="BL19" s="133">
        <v>178.31</v>
      </c>
      <c r="BM19" s="133">
        <v>436</v>
      </c>
      <c r="BN19" s="133">
        <v>255.24</v>
      </c>
      <c r="BO19" s="133">
        <v>228.43</v>
      </c>
      <c r="BP19" s="133">
        <v>459</v>
      </c>
      <c r="BQ19" s="133">
        <v>201.59</v>
      </c>
      <c r="BR19" s="133">
        <v>58.853000000000002</v>
      </c>
      <c r="BS19" s="133">
        <v>19.823</v>
      </c>
      <c r="BT19" s="140">
        <f t="shared" si="10"/>
        <v>-0.92698441931562858</v>
      </c>
      <c r="BU19" s="133"/>
      <c r="BV19" s="53"/>
    </row>
    <row r="20" spans="1:74">
      <c r="A20" s="268" t="s">
        <v>112</v>
      </c>
      <c r="B20" s="133">
        <v>0</v>
      </c>
      <c r="C20" s="133">
        <v>0</v>
      </c>
      <c r="D20" s="133">
        <v>0</v>
      </c>
      <c r="E20" s="133">
        <v>0</v>
      </c>
      <c r="F20" s="133">
        <v>59.63</v>
      </c>
      <c r="G20" s="133">
        <v>135.94</v>
      </c>
      <c r="H20" s="133">
        <v>100.8</v>
      </c>
      <c r="I20" s="133">
        <v>0</v>
      </c>
      <c r="J20" s="133">
        <v>9.56</v>
      </c>
      <c r="K20" s="133">
        <v>18.600000000000001</v>
      </c>
      <c r="L20" s="133">
        <v>0</v>
      </c>
      <c r="M20" s="273">
        <v>41.031999999999996</v>
      </c>
      <c r="N20" s="133">
        <v>121.89849</v>
      </c>
      <c r="O20" s="133">
        <v>41.670029999999997</v>
      </c>
      <c r="P20" s="133">
        <v>40.341380000000001</v>
      </c>
      <c r="Q20" s="133">
        <v>17.716899999999999</v>
      </c>
      <c r="R20" s="133">
        <v>13.4383</v>
      </c>
      <c r="S20" s="133">
        <v>68.984684400000006</v>
      </c>
      <c r="T20" s="133">
        <v>412.38063540000002</v>
      </c>
      <c r="U20" s="133">
        <v>240.84106</v>
      </c>
      <c r="V20" s="133">
        <v>143.77771799999999</v>
      </c>
      <c r="W20" s="133">
        <v>116.49375999999999</v>
      </c>
      <c r="X20" s="133">
        <v>107.75398</v>
      </c>
      <c r="Y20" s="273">
        <v>289.17579000000001</v>
      </c>
      <c r="Z20" s="132">
        <v>400.45</v>
      </c>
      <c r="AA20" s="133">
        <v>430.54</v>
      </c>
      <c r="AB20" s="133">
        <v>166.98</v>
      </c>
      <c r="AC20" s="133">
        <v>110.78</v>
      </c>
      <c r="AD20" s="133">
        <v>188.42</v>
      </c>
      <c r="AE20" s="133">
        <v>386.62</v>
      </c>
      <c r="AF20" s="133">
        <v>93.84</v>
      </c>
      <c r="AG20" s="133">
        <v>63.33</v>
      </c>
      <c r="AH20" s="133">
        <v>90.9</v>
      </c>
      <c r="AI20" s="133">
        <v>198.82</v>
      </c>
      <c r="AJ20" s="133">
        <v>273.49</v>
      </c>
      <c r="AK20" s="133">
        <v>318.97000000000003</v>
      </c>
      <c r="AL20" s="132">
        <v>403.24200000000002</v>
      </c>
      <c r="AM20" s="133">
        <v>439.01155999999997</v>
      </c>
      <c r="AN20" s="133">
        <v>76.01746</v>
      </c>
      <c r="AO20" s="133">
        <v>40.691090000000003</v>
      </c>
      <c r="AP20" s="133">
        <v>29.57283</v>
      </c>
      <c r="AQ20" s="133">
        <v>97.64931</v>
      </c>
      <c r="AR20" s="133">
        <v>119.79572</v>
      </c>
      <c r="AS20" s="133">
        <v>113.89046</v>
      </c>
      <c r="AT20" s="133">
        <v>77.793350000000004</v>
      </c>
      <c r="AU20" s="133">
        <v>61.506639999999997</v>
      </c>
      <c r="AV20" s="133">
        <v>216.05598000000001</v>
      </c>
      <c r="AW20" s="133">
        <v>234.37636000000001</v>
      </c>
      <c r="AX20" s="132">
        <v>389.31</v>
      </c>
      <c r="AY20" s="133">
        <v>872.08</v>
      </c>
      <c r="AZ20" s="133">
        <v>628.96</v>
      </c>
      <c r="BA20" s="133">
        <v>498.71</v>
      </c>
      <c r="BB20" s="133">
        <v>261.13</v>
      </c>
      <c r="BC20" s="133">
        <v>284.55</v>
      </c>
      <c r="BD20" s="133">
        <v>303.29000000000002</v>
      </c>
      <c r="BE20" s="133">
        <v>351.47</v>
      </c>
      <c r="BF20" s="133">
        <v>258.94</v>
      </c>
      <c r="BG20" s="133">
        <v>402.62</v>
      </c>
      <c r="BH20" s="133">
        <v>472.98</v>
      </c>
      <c r="BI20" s="133">
        <v>241.86</v>
      </c>
      <c r="BJ20" s="132">
        <v>533.76</v>
      </c>
      <c r="BK20" s="133">
        <v>383.87</v>
      </c>
      <c r="BL20" s="133">
        <v>304.44</v>
      </c>
      <c r="BM20" s="133">
        <v>544.36</v>
      </c>
      <c r="BN20" s="133">
        <v>270.63</v>
      </c>
      <c r="BO20" s="133">
        <v>217.66</v>
      </c>
      <c r="BP20" s="133">
        <v>200.82</v>
      </c>
      <c r="BQ20" s="133">
        <v>436.03</v>
      </c>
      <c r="BR20" s="133">
        <v>286.96600000000001</v>
      </c>
      <c r="BS20" s="133">
        <v>356.37200000000001</v>
      </c>
      <c r="BT20" s="140">
        <f t="shared" si="10"/>
        <v>-0.11486761710794291</v>
      </c>
      <c r="BU20" s="133"/>
      <c r="BV20" s="53"/>
    </row>
    <row r="21" spans="1:74">
      <c r="A21" s="268" t="s">
        <v>187</v>
      </c>
      <c r="B21" s="133">
        <v>123.134</v>
      </c>
      <c r="C21" s="133">
        <v>207.279</v>
      </c>
      <c r="D21" s="133">
        <v>399.14</v>
      </c>
      <c r="E21" s="133">
        <v>236.36799999999999</v>
      </c>
      <c r="F21" s="133">
        <v>140.447</v>
      </c>
      <c r="G21" s="133">
        <v>177.91900000000001</v>
      </c>
      <c r="H21" s="133">
        <v>171.56899999999999</v>
      </c>
      <c r="I21" s="133">
        <v>0</v>
      </c>
      <c r="J21" s="133">
        <v>0</v>
      </c>
      <c r="K21" s="133">
        <v>36.305999999999997</v>
      </c>
      <c r="L21" s="133">
        <v>151.50399999999999</v>
      </c>
      <c r="M21" s="273">
        <v>0</v>
      </c>
      <c r="N21" s="133">
        <v>0</v>
      </c>
      <c r="O21" s="133">
        <v>0</v>
      </c>
      <c r="P21" s="133">
        <v>0</v>
      </c>
      <c r="Q21" s="133">
        <v>1.9770000000000001</v>
      </c>
      <c r="R21" s="133">
        <v>1.9770000000000001</v>
      </c>
      <c r="S21" s="133">
        <v>81.654300000000006</v>
      </c>
      <c r="T21" s="133">
        <v>48.684980000000003</v>
      </c>
      <c r="U21" s="133">
        <v>23.510680000000001</v>
      </c>
      <c r="V21" s="133">
        <v>133.38145</v>
      </c>
      <c r="W21" s="133">
        <v>241.17</v>
      </c>
      <c r="X21" s="133">
        <v>88.695589999999996</v>
      </c>
      <c r="Y21" s="273">
        <v>31.40033</v>
      </c>
      <c r="Z21" s="132">
        <v>43.11</v>
      </c>
      <c r="AA21" s="133">
        <v>129.68</v>
      </c>
      <c r="AB21" s="133">
        <v>40.049999999999997</v>
      </c>
      <c r="AC21" s="133">
        <v>0</v>
      </c>
      <c r="AD21" s="133">
        <v>39.700000000000003</v>
      </c>
      <c r="AE21" s="133">
        <v>0</v>
      </c>
      <c r="AF21" s="133">
        <v>0</v>
      </c>
      <c r="AG21" s="133">
        <v>45.45</v>
      </c>
      <c r="AH21" s="133">
        <v>10.62</v>
      </c>
      <c r="AI21" s="133">
        <v>29.81</v>
      </c>
      <c r="AJ21" s="133">
        <v>415.29</v>
      </c>
      <c r="AK21" s="133">
        <v>398.1</v>
      </c>
      <c r="AL21" s="132">
        <v>22.990819999999999</v>
      </c>
      <c r="AM21" s="133">
        <v>0</v>
      </c>
      <c r="AN21" s="133">
        <v>0</v>
      </c>
      <c r="AO21" s="133">
        <v>0</v>
      </c>
      <c r="AP21" s="133">
        <v>0</v>
      </c>
      <c r="AQ21" s="133">
        <v>54.786085</v>
      </c>
      <c r="AR21" s="133">
        <v>26.351990000000001</v>
      </c>
      <c r="AS21" s="133">
        <v>55.259929999999997</v>
      </c>
      <c r="AT21" s="133">
        <v>0</v>
      </c>
      <c r="AU21" s="133">
        <v>105.15673</v>
      </c>
      <c r="AV21" s="133">
        <v>212.693355</v>
      </c>
      <c r="AW21" s="133">
        <v>155.03655499999999</v>
      </c>
      <c r="AX21" s="132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20.84</v>
      </c>
      <c r="BG21" s="133">
        <v>0</v>
      </c>
      <c r="BH21" s="133">
        <v>170.55</v>
      </c>
      <c r="BI21" s="133">
        <v>144.38</v>
      </c>
      <c r="BJ21" s="132">
        <v>118.43</v>
      </c>
      <c r="BK21" s="133">
        <v>95.81</v>
      </c>
      <c r="BL21" s="133">
        <v>129.80000000000001</v>
      </c>
      <c r="BM21" s="133">
        <v>134.74</v>
      </c>
      <c r="BN21" s="133">
        <v>128.81</v>
      </c>
      <c r="BO21" s="133">
        <v>147.68</v>
      </c>
      <c r="BP21" s="133">
        <v>15.62</v>
      </c>
      <c r="BQ21" s="133">
        <v>0</v>
      </c>
      <c r="BR21" s="133">
        <v>92.07</v>
      </c>
      <c r="BS21" s="133">
        <v>314.49799999999999</v>
      </c>
      <c r="BT21" s="140" t="str">
        <f t="shared" si="10"/>
        <v>-</v>
      </c>
      <c r="BU21" s="133"/>
      <c r="BV21" s="53"/>
    </row>
    <row r="22" spans="1:74">
      <c r="A22" s="268" t="s">
        <v>150</v>
      </c>
      <c r="B22" s="133">
        <v>0</v>
      </c>
      <c r="C22" s="133">
        <v>39.340000000000003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11.08</v>
      </c>
      <c r="J22" s="133">
        <v>0</v>
      </c>
      <c r="K22" s="133">
        <v>0</v>
      </c>
      <c r="L22" s="133">
        <v>0</v>
      </c>
      <c r="M22" s="273">
        <v>0</v>
      </c>
      <c r="N22" s="133">
        <v>0</v>
      </c>
      <c r="O22" s="133">
        <v>33.924999999999997</v>
      </c>
      <c r="P22" s="133">
        <v>9.4910999999999994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273">
        <v>0</v>
      </c>
      <c r="Z22" s="132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2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26.54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2">
        <v>0</v>
      </c>
      <c r="AY22" s="133">
        <v>17.53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195.72</v>
      </c>
      <c r="BH22" s="133">
        <v>0</v>
      </c>
      <c r="BI22" s="133">
        <v>0</v>
      </c>
      <c r="BJ22" s="132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40">
        <f t="shared" si="10"/>
        <v>-1</v>
      </c>
      <c r="BU22" s="133"/>
      <c r="BV22" s="53"/>
    </row>
    <row r="23" spans="1:74">
      <c r="A23" s="268" t="s">
        <v>116</v>
      </c>
      <c r="B23" s="133">
        <v>10416.87623</v>
      </c>
      <c r="C23" s="133">
        <v>23576.556</v>
      </c>
      <c r="D23" s="133">
        <v>5549.491</v>
      </c>
      <c r="E23" s="133">
        <v>433.13299999999998</v>
      </c>
      <c r="F23" s="133">
        <v>1829.4749999999999</v>
      </c>
      <c r="G23" s="133">
        <v>2950.3989000000001</v>
      </c>
      <c r="H23" s="133">
        <v>2224.3200000000002</v>
      </c>
      <c r="I23" s="133">
        <v>2371.0450000000001</v>
      </c>
      <c r="J23" s="133">
        <v>1757.577</v>
      </c>
      <c r="K23" s="133">
        <v>4391.1887999999999</v>
      </c>
      <c r="L23" s="133">
        <v>1194.9949999999999</v>
      </c>
      <c r="M23" s="273">
        <v>1656.2431999999999</v>
      </c>
      <c r="N23" s="133">
        <v>4536.3485799999999</v>
      </c>
      <c r="O23" s="133">
        <v>10377.503140000001</v>
      </c>
      <c r="P23" s="133">
        <v>1957.9951599999999</v>
      </c>
      <c r="Q23" s="133">
        <v>114.20005999999999</v>
      </c>
      <c r="R23" s="133">
        <v>424.37097966108399</v>
      </c>
      <c r="S23" s="133">
        <v>2146.2484800000002</v>
      </c>
      <c r="T23" s="133">
        <v>3553.4738299999999</v>
      </c>
      <c r="U23" s="133">
        <v>3067.8897099999999</v>
      </c>
      <c r="V23" s="133">
        <v>5583.5303649999996</v>
      </c>
      <c r="W23" s="133">
        <v>4080.7052100000001</v>
      </c>
      <c r="X23" s="133">
        <v>764.72724000000005</v>
      </c>
      <c r="Y23" s="273">
        <v>1889.45651</v>
      </c>
      <c r="Z23" s="132">
        <v>3399.68</v>
      </c>
      <c r="AA23" s="133">
        <v>26182.61</v>
      </c>
      <c r="AB23" s="133">
        <v>4305.28</v>
      </c>
      <c r="AC23" s="133">
        <v>1814.49</v>
      </c>
      <c r="AD23" s="133">
        <v>2582.09</v>
      </c>
      <c r="AE23" s="133">
        <v>2600.31</v>
      </c>
      <c r="AF23" s="133">
        <v>1524.61</v>
      </c>
      <c r="AG23" s="133">
        <v>1118.8900000000001</v>
      </c>
      <c r="AH23" s="133">
        <v>1186.46</v>
      </c>
      <c r="AI23" s="133">
        <v>2513.84</v>
      </c>
      <c r="AJ23" s="133">
        <v>2702.55</v>
      </c>
      <c r="AK23" s="133">
        <v>3190.92</v>
      </c>
      <c r="AL23" s="132">
        <v>12716.879499999999</v>
      </c>
      <c r="AM23" s="133">
        <v>1631.80881</v>
      </c>
      <c r="AN23" s="133">
        <v>1567.55717</v>
      </c>
      <c r="AO23" s="133">
        <v>990.22113999999999</v>
      </c>
      <c r="AP23" s="133">
        <v>1137.2516499999999</v>
      </c>
      <c r="AQ23" s="133">
        <v>1265.5402320000001</v>
      </c>
      <c r="AR23" s="133">
        <v>959.98005000000001</v>
      </c>
      <c r="AS23" s="133">
        <v>1409.7972199999999</v>
      </c>
      <c r="AT23" s="133">
        <v>1927.1739399999999</v>
      </c>
      <c r="AU23" s="133">
        <v>1981.3116199999999</v>
      </c>
      <c r="AV23" s="133">
        <v>3214.7537849999999</v>
      </c>
      <c r="AW23" s="133">
        <v>2240.9279299999998</v>
      </c>
      <c r="AX23" s="132">
        <v>2986.43</v>
      </c>
      <c r="AY23" s="133">
        <v>24370.76</v>
      </c>
      <c r="AZ23" s="133">
        <v>12252.73</v>
      </c>
      <c r="BA23" s="133">
        <v>3459.51</v>
      </c>
      <c r="BB23" s="133">
        <v>909.6</v>
      </c>
      <c r="BC23" s="133">
        <v>4623.88</v>
      </c>
      <c r="BD23" s="133">
        <v>8849.9599999999991</v>
      </c>
      <c r="BE23" s="133">
        <v>1013.82</v>
      </c>
      <c r="BF23" s="133">
        <v>6585.26</v>
      </c>
      <c r="BG23" s="133">
        <v>757.88</v>
      </c>
      <c r="BH23" s="133">
        <v>2698.46</v>
      </c>
      <c r="BI23" s="133">
        <v>7326.09</v>
      </c>
      <c r="BJ23" s="132">
        <v>12155.3</v>
      </c>
      <c r="BK23" s="133">
        <v>880.32</v>
      </c>
      <c r="BL23" s="133">
        <v>1761.67</v>
      </c>
      <c r="BM23" s="133">
        <v>2785.68</v>
      </c>
      <c r="BN23" s="133">
        <v>2372.62</v>
      </c>
      <c r="BO23" s="133">
        <v>3383.11</v>
      </c>
      <c r="BP23" s="133">
        <v>19108.59</v>
      </c>
      <c r="BQ23" s="133">
        <v>18772.05</v>
      </c>
      <c r="BR23" s="133">
        <v>10159.339</v>
      </c>
      <c r="BS23" s="133">
        <v>274.68</v>
      </c>
      <c r="BT23" s="140">
        <f t="shared" si="10"/>
        <v>-0.63756795271019162</v>
      </c>
      <c r="BU23" s="133"/>
      <c r="BV23" s="53"/>
    </row>
    <row r="24" spans="1:74">
      <c r="A24" s="268" t="s">
        <v>197</v>
      </c>
      <c r="B24" s="133">
        <v>0</v>
      </c>
      <c r="C24" s="133">
        <v>18.37</v>
      </c>
      <c r="D24" s="133">
        <v>7.44</v>
      </c>
      <c r="E24" s="133">
        <v>0</v>
      </c>
      <c r="F24" s="133">
        <v>0</v>
      </c>
      <c r="G24" s="133">
        <v>0</v>
      </c>
      <c r="H24" s="133">
        <v>0.75</v>
      </c>
      <c r="I24" s="133">
        <v>0</v>
      </c>
      <c r="J24" s="133">
        <v>0</v>
      </c>
      <c r="K24" s="133">
        <v>0</v>
      </c>
      <c r="L24" s="133">
        <v>0</v>
      </c>
      <c r="M24" s="27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273">
        <v>0</v>
      </c>
      <c r="Z24" s="132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2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  <c r="AX24" s="132">
        <v>0</v>
      </c>
      <c r="AY24" s="133">
        <v>0</v>
      </c>
      <c r="AZ24" s="133">
        <v>0</v>
      </c>
      <c r="BA24" s="133">
        <v>0</v>
      </c>
      <c r="BB24" s="133">
        <v>0</v>
      </c>
      <c r="BC24" s="133">
        <v>0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>
        <v>0</v>
      </c>
      <c r="BJ24" s="132">
        <v>0</v>
      </c>
      <c r="BK24" s="133">
        <v>0</v>
      </c>
      <c r="BL24" s="133">
        <v>0</v>
      </c>
      <c r="BM24" s="133">
        <v>0</v>
      </c>
      <c r="BN24" s="133">
        <v>0</v>
      </c>
      <c r="BO24" s="133">
        <v>0</v>
      </c>
      <c r="BP24" s="133">
        <v>0</v>
      </c>
      <c r="BQ24" s="133">
        <v>0</v>
      </c>
      <c r="BR24" s="133">
        <v>0</v>
      </c>
      <c r="BS24" s="133">
        <v>0</v>
      </c>
      <c r="BT24" s="140" t="str">
        <f t="shared" si="10"/>
        <v>-</v>
      </c>
      <c r="BU24" s="133"/>
      <c r="BV24" s="53"/>
    </row>
    <row r="25" spans="1:74">
      <c r="A25" s="268" t="s">
        <v>198</v>
      </c>
      <c r="B25" s="133">
        <v>908.4</v>
      </c>
      <c r="C25" s="133">
        <v>1315.88</v>
      </c>
      <c r="D25" s="133">
        <v>1127.22</v>
      </c>
      <c r="E25" s="133">
        <v>613.44000000000005</v>
      </c>
      <c r="F25" s="133">
        <v>1298.78</v>
      </c>
      <c r="G25" s="133">
        <v>1197.8900000000001</v>
      </c>
      <c r="H25" s="133">
        <v>1759.57</v>
      </c>
      <c r="I25" s="133">
        <v>1863.37</v>
      </c>
      <c r="J25" s="133">
        <v>1589.866</v>
      </c>
      <c r="K25" s="133">
        <v>1987.58</v>
      </c>
      <c r="L25" s="133">
        <v>1102.8599999999999</v>
      </c>
      <c r="M25" s="273">
        <v>1304.5713499999999</v>
      </c>
      <c r="N25" s="133">
        <v>1114.8900000000001</v>
      </c>
      <c r="O25" s="133">
        <v>1417.13</v>
      </c>
      <c r="P25" s="133">
        <v>900.09000000000106</v>
      </c>
      <c r="Q25" s="133">
        <v>129.49</v>
      </c>
      <c r="R25" s="133">
        <v>552.94772</v>
      </c>
      <c r="S25" s="133">
        <v>1904.2434800000001</v>
      </c>
      <c r="T25" s="133">
        <v>2695.95604</v>
      </c>
      <c r="U25" s="133">
        <v>2677.5733</v>
      </c>
      <c r="V25" s="133">
        <v>2802.0703800000001</v>
      </c>
      <c r="W25" s="133">
        <v>2279.1809400000002</v>
      </c>
      <c r="X25" s="133">
        <v>1397.4984240000001</v>
      </c>
      <c r="Y25" s="273">
        <v>1828.607996</v>
      </c>
      <c r="Z25" s="132">
        <v>1779.26</v>
      </c>
      <c r="AA25" s="133">
        <v>2307.62</v>
      </c>
      <c r="AB25" s="133">
        <v>2247.04</v>
      </c>
      <c r="AC25" s="133">
        <v>2553.58</v>
      </c>
      <c r="AD25" s="133">
        <v>3081.16</v>
      </c>
      <c r="AE25" s="133">
        <v>3124.75</v>
      </c>
      <c r="AF25" s="133">
        <v>2700.05</v>
      </c>
      <c r="AG25" s="133">
        <v>1545.92</v>
      </c>
      <c r="AH25" s="133">
        <v>2379.88</v>
      </c>
      <c r="AI25" s="133">
        <v>3111.72</v>
      </c>
      <c r="AJ25" s="133">
        <v>2419.9699999999998</v>
      </c>
      <c r="AK25" s="133">
        <v>1623.78</v>
      </c>
      <c r="AL25" s="132">
        <v>2497.98702</v>
      </c>
      <c r="AM25" s="133">
        <v>1625.44858</v>
      </c>
      <c r="AN25" s="133">
        <v>1197.1084699999999</v>
      </c>
      <c r="AO25" s="133">
        <v>1881.97848</v>
      </c>
      <c r="AP25" s="133">
        <v>1197.05735</v>
      </c>
      <c r="AQ25" s="133">
        <v>3300.1089200000001</v>
      </c>
      <c r="AR25" s="133">
        <v>2338.9388760000002</v>
      </c>
      <c r="AS25" s="133">
        <v>3359.6311700000001</v>
      </c>
      <c r="AT25" s="133">
        <v>3080.33061</v>
      </c>
      <c r="AU25" s="133">
        <v>2623.4318699999999</v>
      </c>
      <c r="AV25" s="133">
        <v>4155.7847700000002</v>
      </c>
      <c r="AW25" s="133">
        <v>3629.5324000000001</v>
      </c>
      <c r="AX25" s="132">
        <v>2396.33</v>
      </c>
      <c r="AY25" s="133">
        <v>3096.69</v>
      </c>
      <c r="AZ25" s="133">
        <v>2344.79</v>
      </c>
      <c r="BA25" s="133">
        <v>2475.89</v>
      </c>
      <c r="BB25" s="133">
        <v>1800.3</v>
      </c>
      <c r="BC25" s="133">
        <v>1735.84</v>
      </c>
      <c r="BD25" s="133">
        <v>1423.78</v>
      </c>
      <c r="BE25" s="133">
        <v>1633.19</v>
      </c>
      <c r="BF25" s="133">
        <v>1511.79</v>
      </c>
      <c r="BG25" s="133">
        <v>718.02</v>
      </c>
      <c r="BH25" s="133">
        <v>770.73</v>
      </c>
      <c r="BI25" s="133">
        <v>871.68</v>
      </c>
      <c r="BJ25" s="132">
        <v>887.92</v>
      </c>
      <c r="BK25" s="133">
        <v>1074.95</v>
      </c>
      <c r="BL25" s="133">
        <v>1778.02</v>
      </c>
      <c r="BM25" s="133">
        <v>1348.18</v>
      </c>
      <c r="BN25" s="133">
        <v>490.67</v>
      </c>
      <c r="BO25" s="133">
        <v>855.98</v>
      </c>
      <c r="BP25" s="133">
        <v>1380.2</v>
      </c>
      <c r="BQ25" s="133">
        <v>1553.15</v>
      </c>
      <c r="BR25" s="133">
        <v>186.1</v>
      </c>
      <c r="BS25" s="133">
        <v>59.671999999999997</v>
      </c>
      <c r="BT25" s="140">
        <f>+IFERROR(BS25/BG25-1,"-")</f>
        <v>-0.91689367984178716</v>
      </c>
      <c r="BU25" s="133"/>
      <c r="BV25" s="53"/>
    </row>
    <row r="26" spans="1:74">
      <c r="A26" s="268" t="s">
        <v>199</v>
      </c>
      <c r="B26" s="133">
        <v>109.95455</v>
      </c>
      <c r="C26" s="133">
        <v>121.21137</v>
      </c>
      <c r="D26" s="133">
        <v>137.09945999999999</v>
      </c>
      <c r="E26" s="133">
        <v>56.947000000000003</v>
      </c>
      <c r="F26" s="133">
        <v>99.23</v>
      </c>
      <c r="G26" s="133">
        <v>70.42</v>
      </c>
      <c r="H26" s="133">
        <v>0</v>
      </c>
      <c r="I26" s="133">
        <v>131.19</v>
      </c>
      <c r="J26" s="133">
        <v>66.010000000000005</v>
      </c>
      <c r="K26" s="133">
        <v>106.33199999999999</v>
      </c>
      <c r="L26" s="133">
        <v>67.483999999999995</v>
      </c>
      <c r="M26" s="273">
        <v>78.015000000000001</v>
      </c>
      <c r="N26" s="133">
        <v>119.4922</v>
      </c>
      <c r="O26" s="133">
        <v>73.081999999999994</v>
      </c>
      <c r="P26" s="133">
        <v>93.515699999999995</v>
      </c>
      <c r="Q26" s="133">
        <v>0</v>
      </c>
      <c r="R26" s="133">
        <v>0</v>
      </c>
      <c r="S26" s="133">
        <v>84.88</v>
      </c>
      <c r="T26" s="133">
        <v>152.38999999999999</v>
      </c>
      <c r="U26" s="133">
        <v>80.150000000000006</v>
      </c>
      <c r="V26" s="133">
        <v>194.7645</v>
      </c>
      <c r="W26" s="133">
        <v>197.80504999999999</v>
      </c>
      <c r="X26" s="133">
        <v>66.89425</v>
      </c>
      <c r="Y26" s="273">
        <v>17.013300000000001</v>
      </c>
      <c r="Z26" s="132">
        <v>30.71</v>
      </c>
      <c r="AA26" s="133">
        <v>69.900000000000006</v>
      </c>
      <c r="AB26" s="133">
        <v>34.28</v>
      </c>
      <c r="AC26" s="133">
        <v>68.73</v>
      </c>
      <c r="AD26" s="133">
        <v>88.82</v>
      </c>
      <c r="AE26" s="133">
        <v>131.13</v>
      </c>
      <c r="AF26" s="133">
        <v>59.12</v>
      </c>
      <c r="AG26" s="133">
        <v>56.05</v>
      </c>
      <c r="AH26" s="133">
        <v>26.43</v>
      </c>
      <c r="AI26" s="133">
        <v>7.58</v>
      </c>
      <c r="AJ26" s="133">
        <v>24.39</v>
      </c>
      <c r="AK26" s="133">
        <v>31.2</v>
      </c>
      <c r="AL26" s="132">
        <v>67.813299999999998</v>
      </c>
      <c r="AM26" s="133">
        <v>41.925400000000003</v>
      </c>
      <c r="AN26" s="133">
        <v>10.329000000000001</v>
      </c>
      <c r="AO26" s="133">
        <v>25.329000000000001</v>
      </c>
      <c r="AP26" s="133">
        <v>31.359349999999999</v>
      </c>
      <c r="AQ26" s="133">
        <v>40.340000000000003</v>
      </c>
      <c r="AR26" s="133">
        <v>59.61</v>
      </c>
      <c r="AS26" s="133">
        <v>50.3</v>
      </c>
      <c r="AT26" s="133">
        <v>67.22</v>
      </c>
      <c r="AU26" s="133">
        <v>48.555419999999998</v>
      </c>
      <c r="AV26" s="133">
        <v>114.3853</v>
      </c>
      <c r="AW26" s="133">
        <v>48.26</v>
      </c>
      <c r="AX26" s="132">
        <v>67.52</v>
      </c>
      <c r="AY26" s="133">
        <v>121.17</v>
      </c>
      <c r="AZ26" s="133">
        <v>80.5</v>
      </c>
      <c r="BA26" s="133">
        <v>19.48</v>
      </c>
      <c r="BB26" s="133">
        <v>1.74</v>
      </c>
      <c r="BC26" s="133">
        <v>0</v>
      </c>
      <c r="BD26" s="133">
        <v>27.38</v>
      </c>
      <c r="BE26" s="133">
        <v>11.42</v>
      </c>
      <c r="BF26" s="133">
        <v>9.85</v>
      </c>
      <c r="BG26" s="133">
        <v>1.01</v>
      </c>
      <c r="BH26" s="133">
        <v>0</v>
      </c>
      <c r="BI26" s="133">
        <v>6.32</v>
      </c>
      <c r="BJ26" s="132">
        <v>7.41</v>
      </c>
      <c r="BK26" s="133">
        <v>38.42</v>
      </c>
      <c r="BL26" s="133">
        <v>31.63</v>
      </c>
      <c r="BM26" s="133">
        <v>9.17</v>
      </c>
      <c r="BN26" s="133">
        <v>1.52</v>
      </c>
      <c r="BO26" s="133">
        <v>10.23</v>
      </c>
      <c r="BP26" s="133">
        <v>0</v>
      </c>
      <c r="BQ26" s="133">
        <v>12.2</v>
      </c>
      <c r="BR26" s="133">
        <v>0</v>
      </c>
      <c r="BS26" s="133">
        <v>0</v>
      </c>
      <c r="BT26" s="140">
        <f t="shared" si="10"/>
        <v>-1</v>
      </c>
      <c r="BU26" s="133"/>
      <c r="BV26" s="53"/>
    </row>
    <row r="27" spans="1:74">
      <c r="A27" s="269" t="s">
        <v>200</v>
      </c>
      <c r="B27" s="132">
        <v>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273">
        <v>0</v>
      </c>
      <c r="N27" s="132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273">
        <v>0</v>
      </c>
      <c r="Z27" s="132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2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2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2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40" t="str">
        <f t="shared" si="10"/>
        <v>-</v>
      </c>
      <c r="BU27" s="133"/>
      <c r="BV27" s="53"/>
    </row>
    <row r="28" spans="1:74">
      <c r="A28" s="269" t="s">
        <v>133</v>
      </c>
      <c r="B28" s="133">
        <v>2832.28</v>
      </c>
      <c r="C28" s="133">
        <v>8520.86</v>
      </c>
      <c r="D28" s="133">
        <v>2890.03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3030.3939999999998</v>
      </c>
      <c r="L28" s="133">
        <v>0</v>
      </c>
      <c r="M28" s="273">
        <v>0</v>
      </c>
      <c r="N28" s="133">
        <v>5247.8130000000001</v>
      </c>
      <c r="O28" s="133">
        <v>11076.241</v>
      </c>
      <c r="P28" s="133">
        <v>1753.8579999999999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3730.27</v>
      </c>
      <c r="W28" s="133">
        <v>2224.9899999999998</v>
      </c>
      <c r="X28" s="133">
        <v>0</v>
      </c>
      <c r="Y28" s="273">
        <v>0</v>
      </c>
      <c r="Z28" s="132">
        <v>1052.97</v>
      </c>
      <c r="AA28" s="133">
        <v>11660.3</v>
      </c>
      <c r="AB28" s="133">
        <v>1606.73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116.42</v>
      </c>
      <c r="AK28" s="133">
        <v>850.3</v>
      </c>
      <c r="AL28" s="132">
        <v>12424.73</v>
      </c>
      <c r="AM28" s="133">
        <v>2261.56</v>
      </c>
      <c r="AN28" s="133">
        <v>3598.873</v>
      </c>
      <c r="AO28" s="133">
        <v>829.17499999999995</v>
      </c>
      <c r="AP28" s="133">
        <v>1278.354</v>
      </c>
      <c r="AQ28" s="133">
        <v>2179.91</v>
      </c>
      <c r="AR28" s="133">
        <v>6.09</v>
      </c>
      <c r="AS28" s="133">
        <v>0</v>
      </c>
      <c r="AT28" s="133">
        <v>0</v>
      </c>
      <c r="AU28" s="133">
        <v>851.49800000000005</v>
      </c>
      <c r="AV28" s="133">
        <v>5605.049</v>
      </c>
      <c r="AW28" s="133">
        <v>3918.7739999999999</v>
      </c>
      <c r="AX28" s="132">
        <v>6969.53</v>
      </c>
      <c r="AY28" s="133">
        <v>11969.13</v>
      </c>
      <c r="AZ28" s="133">
        <v>7411.71</v>
      </c>
      <c r="BA28" s="133">
        <v>1309.01</v>
      </c>
      <c r="BB28" s="133">
        <v>59</v>
      </c>
      <c r="BC28" s="133">
        <v>2078.04</v>
      </c>
      <c r="BD28" s="133">
        <v>5538.98</v>
      </c>
      <c r="BE28" s="133">
        <v>854.44</v>
      </c>
      <c r="BF28" s="133">
        <v>5852.38</v>
      </c>
      <c r="BG28" s="133">
        <v>1306.1600000000001</v>
      </c>
      <c r="BH28" s="133">
        <v>3149.22</v>
      </c>
      <c r="BI28" s="133">
        <v>3510.11</v>
      </c>
      <c r="BJ28" s="132">
        <v>10495.97</v>
      </c>
      <c r="BK28" s="133">
        <v>410.94</v>
      </c>
      <c r="BL28" s="133">
        <v>1024.49</v>
      </c>
      <c r="BM28" s="133">
        <v>6313.05</v>
      </c>
      <c r="BN28" s="133">
        <v>6074.94</v>
      </c>
      <c r="BO28" s="133">
        <v>5694.33</v>
      </c>
      <c r="BP28" s="133">
        <v>14613.54</v>
      </c>
      <c r="BQ28" s="133">
        <v>13376.18</v>
      </c>
      <c r="BR28" s="133">
        <v>6196.3980000000001</v>
      </c>
      <c r="BS28" s="133">
        <v>0</v>
      </c>
      <c r="BT28" s="140">
        <f t="shared" si="10"/>
        <v>-1</v>
      </c>
      <c r="BU28" s="133"/>
      <c r="BV28" s="53"/>
    </row>
    <row r="29" spans="1:74">
      <c r="A29" s="269" t="s">
        <v>117</v>
      </c>
      <c r="B29" s="133">
        <v>49.54</v>
      </c>
      <c r="C29" s="133">
        <v>196.2</v>
      </c>
      <c r="D29" s="133">
        <v>59.28</v>
      </c>
      <c r="E29" s="133">
        <v>0</v>
      </c>
      <c r="F29" s="133">
        <v>21.81</v>
      </c>
      <c r="G29" s="133">
        <v>264.69</v>
      </c>
      <c r="H29" s="133">
        <v>188.06</v>
      </c>
      <c r="I29" s="133">
        <v>58.66</v>
      </c>
      <c r="J29" s="133">
        <v>172.5</v>
      </c>
      <c r="K29" s="133">
        <v>113.6435</v>
      </c>
      <c r="L29" s="133">
        <v>36.404499999999999</v>
      </c>
      <c r="M29" s="273">
        <v>40.4375</v>
      </c>
      <c r="N29" s="133">
        <v>43.017499999999998</v>
      </c>
      <c r="O29" s="133">
        <v>34.263500000000001</v>
      </c>
      <c r="P29" s="133">
        <v>27.46</v>
      </c>
      <c r="Q29" s="133">
        <v>0</v>
      </c>
      <c r="R29" s="133">
        <v>0</v>
      </c>
      <c r="S29" s="133">
        <v>7.59</v>
      </c>
      <c r="T29" s="133">
        <v>202.88</v>
      </c>
      <c r="U29" s="133">
        <v>367.06</v>
      </c>
      <c r="V29" s="133">
        <v>363.48</v>
      </c>
      <c r="W29" s="133">
        <v>133.892</v>
      </c>
      <c r="X29" s="133">
        <v>32.85</v>
      </c>
      <c r="Y29" s="273">
        <v>104.37350000000001</v>
      </c>
      <c r="Z29" s="132">
        <v>331.36</v>
      </c>
      <c r="AA29" s="133">
        <v>347.44</v>
      </c>
      <c r="AB29" s="133">
        <v>109.57</v>
      </c>
      <c r="AC29" s="133">
        <v>48.37</v>
      </c>
      <c r="AD29" s="133">
        <v>136.51</v>
      </c>
      <c r="AE29" s="133">
        <v>372.93</v>
      </c>
      <c r="AF29" s="133">
        <v>150.15</v>
      </c>
      <c r="AG29" s="133">
        <v>40.78</v>
      </c>
      <c r="AH29" s="133">
        <v>87.32</v>
      </c>
      <c r="AI29" s="133">
        <v>264.32</v>
      </c>
      <c r="AJ29" s="133">
        <v>136.69</v>
      </c>
      <c r="AK29" s="133">
        <v>149.61000000000001</v>
      </c>
      <c r="AL29" s="132">
        <v>145.99549999999999</v>
      </c>
      <c r="AM29" s="133">
        <v>198.381</v>
      </c>
      <c r="AN29" s="133">
        <v>54.6</v>
      </c>
      <c r="AO29" s="133">
        <v>36</v>
      </c>
      <c r="AP29" s="133">
        <v>0</v>
      </c>
      <c r="AQ29" s="133">
        <v>275.11009999999999</v>
      </c>
      <c r="AR29" s="133">
        <v>17.180299999999999</v>
      </c>
      <c r="AS29" s="133">
        <v>58.035499999999999</v>
      </c>
      <c r="AT29" s="133">
        <v>19.940000000000001</v>
      </c>
      <c r="AU29" s="133">
        <v>23.76</v>
      </c>
      <c r="AV29" s="133">
        <v>14.698</v>
      </c>
      <c r="AW29" s="133">
        <v>0</v>
      </c>
      <c r="AX29" s="132">
        <v>243.19</v>
      </c>
      <c r="AY29" s="133">
        <v>1176.29</v>
      </c>
      <c r="AZ29" s="133">
        <v>616.47</v>
      </c>
      <c r="BA29" s="133">
        <v>244.74</v>
      </c>
      <c r="BB29" s="133">
        <v>29.74</v>
      </c>
      <c r="BC29" s="133">
        <v>36.99</v>
      </c>
      <c r="BD29" s="133">
        <v>136.78</v>
      </c>
      <c r="BE29" s="133">
        <v>53.72</v>
      </c>
      <c r="BF29" s="133">
        <v>24.86</v>
      </c>
      <c r="BG29" s="133">
        <v>13.61</v>
      </c>
      <c r="BH29" s="133">
        <v>236.56</v>
      </c>
      <c r="BI29" s="133">
        <v>268.72000000000003</v>
      </c>
      <c r="BJ29" s="132">
        <v>864.68</v>
      </c>
      <c r="BK29" s="133">
        <v>313.70999999999998</v>
      </c>
      <c r="BL29" s="133">
        <v>198.7</v>
      </c>
      <c r="BM29" s="133">
        <v>179.08</v>
      </c>
      <c r="BN29" s="133">
        <v>234.08</v>
      </c>
      <c r="BO29" s="133">
        <v>460.15</v>
      </c>
      <c r="BP29" s="133">
        <v>1468.49</v>
      </c>
      <c r="BQ29" s="133">
        <v>1782.94</v>
      </c>
      <c r="BR29" s="627">
        <v>668.00900000000001</v>
      </c>
      <c r="BS29" s="627">
        <v>161.923</v>
      </c>
      <c r="BT29" s="140">
        <f t="shared" si="10"/>
        <v>10.897354886113153</v>
      </c>
      <c r="BU29" s="133"/>
      <c r="BV29" s="53"/>
    </row>
    <row r="30" spans="1:74">
      <c r="A30" s="269" t="s">
        <v>118</v>
      </c>
      <c r="B30" s="132">
        <v>0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273">
        <v>0</v>
      </c>
      <c r="N30" s="132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273">
        <v>0</v>
      </c>
      <c r="Z30" s="132">
        <v>0</v>
      </c>
      <c r="AA30" s="133">
        <v>0</v>
      </c>
      <c r="AB30" s="133">
        <v>222.68</v>
      </c>
      <c r="AC30" s="133">
        <v>190.5</v>
      </c>
      <c r="AD30" s="133">
        <v>110.04</v>
      </c>
      <c r="AE30" s="133">
        <v>120.56</v>
      </c>
      <c r="AF30" s="133">
        <v>60.39</v>
      </c>
      <c r="AG30" s="133">
        <v>90.71</v>
      </c>
      <c r="AH30" s="133">
        <v>4.58</v>
      </c>
      <c r="AI30" s="133">
        <v>15.64</v>
      </c>
      <c r="AJ30" s="133">
        <v>150.26</v>
      </c>
      <c r="AK30" s="133">
        <v>61.79</v>
      </c>
      <c r="AL30" s="132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2">
        <v>319.27</v>
      </c>
      <c r="AY30" s="133">
        <v>270.61</v>
      </c>
      <c r="AZ30" s="133">
        <v>258.3</v>
      </c>
      <c r="BA30" s="133">
        <v>217.3</v>
      </c>
      <c r="BB30" s="133">
        <v>235.73</v>
      </c>
      <c r="BC30" s="133">
        <v>268.64999999999998</v>
      </c>
      <c r="BD30" s="133">
        <v>0</v>
      </c>
      <c r="BE30" s="133" t="s">
        <v>110</v>
      </c>
      <c r="BF30" s="133">
        <v>0</v>
      </c>
      <c r="BG30" s="133">
        <v>0</v>
      </c>
      <c r="BH30" s="133">
        <v>14.68</v>
      </c>
      <c r="BI30" s="133">
        <v>158.88</v>
      </c>
      <c r="BJ30" s="132">
        <v>69.88</v>
      </c>
      <c r="BK30" s="133">
        <v>0</v>
      </c>
      <c r="BL30" s="133">
        <v>18.170000000000002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627">
        <v>0</v>
      </c>
      <c r="BS30" s="627">
        <v>0</v>
      </c>
      <c r="BT30" s="140" t="str">
        <f t="shared" si="10"/>
        <v>-</v>
      </c>
      <c r="BU30" s="133"/>
      <c r="BV30" s="53"/>
    </row>
    <row r="31" spans="1:74">
      <c r="A31" s="269" t="s">
        <v>201</v>
      </c>
      <c r="B31" s="133">
        <v>120.581</v>
      </c>
      <c r="C31" s="133">
        <v>195.15799999999999</v>
      </c>
      <c r="D31" s="133">
        <v>148.34</v>
      </c>
      <c r="E31" s="133">
        <v>196.04</v>
      </c>
      <c r="F31" s="133">
        <v>100.57599999999999</v>
      </c>
      <c r="G31" s="133">
        <v>506.40199999999999</v>
      </c>
      <c r="H31" s="133">
        <v>287.94499999999999</v>
      </c>
      <c r="I31" s="133">
        <v>161.5</v>
      </c>
      <c r="J31" s="133">
        <v>355.02300000000002</v>
      </c>
      <c r="K31" s="133">
        <v>174.5925</v>
      </c>
      <c r="L31" s="133">
        <v>251.55699999999999</v>
      </c>
      <c r="M31" s="273">
        <v>126.4355</v>
      </c>
      <c r="N31" s="133">
        <v>120.63</v>
      </c>
      <c r="O31" s="133">
        <v>36.6</v>
      </c>
      <c r="P31" s="133">
        <v>0</v>
      </c>
      <c r="Q31" s="133">
        <v>0</v>
      </c>
      <c r="R31" s="133">
        <v>0</v>
      </c>
      <c r="S31" s="133">
        <v>0</v>
      </c>
      <c r="T31" s="133">
        <v>121.85</v>
      </c>
      <c r="U31" s="133">
        <v>63.92</v>
      </c>
      <c r="V31" s="133">
        <v>71.052999999999997</v>
      </c>
      <c r="W31" s="133">
        <v>40.92</v>
      </c>
      <c r="X31" s="133">
        <v>0</v>
      </c>
      <c r="Y31" s="273">
        <v>95.005799999999994</v>
      </c>
      <c r="Z31" s="132">
        <v>266.42</v>
      </c>
      <c r="AA31" s="133">
        <v>243.51</v>
      </c>
      <c r="AB31" s="133">
        <v>102.17</v>
      </c>
      <c r="AC31" s="133">
        <v>90.29</v>
      </c>
      <c r="AD31" s="133">
        <v>213.38</v>
      </c>
      <c r="AE31" s="133">
        <v>428.72</v>
      </c>
      <c r="AF31" s="133">
        <v>255.61</v>
      </c>
      <c r="AG31" s="133">
        <v>192.72</v>
      </c>
      <c r="AH31" s="133">
        <v>146</v>
      </c>
      <c r="AI31" s="133">
        <v>9.81</v>
      </c>
      <c r="AJ31" s="133">
        <v>83.44</v>
      </c>
      <c r="AK31" s="133">
        <v>394.57</v>
      </c>
      <c r="AL31" s="132">
        <v>72.826999999999998</v>
      </c>
      <c r="AM31" s="133">
        <v>15.265499999999999</v>
      </c>
      <c r="AN31" s="133">
        <v>0</v>
      </c>
      <c r="AO31" s="133">
        <v>0</v>
      </c>
      <c r="AP31" s="133">
        <v>0</v>
      </c>
      <c r="AQ31" s="133">
        <v>61.28</v>
      </c>
      <c r="AR31" s="133">
        <v>0</v>
      </c>
      <c r="AS31" s="133">
        <v>16.260000000000002</v>
      </c>
      <c r="AT31" s="133">
        <v>13.44</v>
      </c>
      <c r="AU31" s="133">
        <v>0</v>
      </c>
      <c r="AV31" s="133">
        <v>24.52</v>
      </c>
      <c r="AW31" s="133">
        <v>64.305000000000007</v>
      </c>
      <c r="AX31" s="132">
        <v>193.13</v>
      </c>
      <c r="AY31" s="133">
        <v>182.03</v>
      </c>
      <c r="AZ31" s="133">
        <v>124.87</v>
      </c>
      <c r="BA31" s="133">
        <v>129.18</v>
      </c>
      <c r="BB31" s="133">
        <v>43.74</v>
      </c>
      <c r="BC31" s="133">
        <v>5.62</v>
      </c>
      <c r="BD31" s="133">
        <v>1.1299999999999999</v>
      </c>
      <c r="BE31" s="133">
        <v>1.94</v>
      </c>
      <c r="BF31" s="133">
        <v>0</v>
      </c>
      <c r="BG31" s="133">
        <v>0</v>
      </c>
      <c r="BH31" s="133">
        <v>126.22</v>
      </c>
      <c r="BI31" s="133">
        <v>138.12</v>
      </c>
      <c r="BJ31" s="132">
        <v>167.27</v>
      </c>
      <c r="BK31" s="133">
        <v>119.45</v>
      </c>
      <c r="BL31" s="133">
        <v>134.84</v>
      </c>
      <c r="BM31" s="133">
        <v>135</v>
      </c>
      <c r="BN31" s="133">
        <v>86.79</v>
      </c>
      <c r="BO31" s="133">
        <v>3.06</v>
      </c>
      <c r="BP31" s="133">
        <v>1.1599999999999999</v>
      </c>
      <c r="BQ31" s="133">
        <v>0</v>
      </c>
      <c r="BR31" s="627">
        <v>0</v>
      </c>
      <c r="BS31" s="627">
        <v>0</v>
      </c>
      <c r="BT31" s="140" t="str">
        <f t="shared" si="10"/>
        <v>-</v>
      </c>
      <c r="BU31" s="133"/>
      <c r="BV31" s="53"/>
    </row>
    <row r="32" spans="1:74">
      <c r="A32" s="269" t="s">
        <v>153</v>
      </c>
      <c r="B32" s="133">
        <v>59.409300000000002</v>
      </c>
      <c r="C32" s="133">
        <v>248.73</v>
      </c>
      <c r="D32" s="133">
        <v>118.3173</v>
      </c>
      <c r="E32" s="133">
        <v>90.4405</v>
      </c>
      <c r="F32" s="133">
        <v>166.7285</v>
      </c>
      <c r="G32" s="133">
        <v>583.46400000000006</v>
      </c>
      <c r="H32" s="133">
        <v>69.819999999999993</v>
      </c>
      <c r="I32" s="133">
        <v>308.77999999999997</v>
      </c>
      <c r="J32" s="133">
        <v>173.63</v>
      </c>
      <c r="K32" s="133">
        <v>151.61000000000001</v>
      </c>
      <c r="L32" s="133">
        <v>326.14999999999998</v>
      </c>
      <c r="M32" s="273">
        <v>105.76</v>
      </c>
      <c r="N32" s="133">
        <v>11.93</v>
      </c>
      <c r="O32" s="133">
        <v>22.62</v>
      </c>
      <c r="P32" s="133">
        <v>0</v>
      </c>
      <c r="Q32" s="133">
        <v>0</v>
      </c>
      <c r="R32" s="133">
        <v>29.29</v>
      </c>
      <c r="S32" s="133">
        <v>425.13</v>
      </c>
      <c r="T32" s="133">
        <v>525.54</v>
      </c>
      <c r="U32" s="133">
        <v>469.91</v>
      </c>
      <c r="V32" s="133">
        <v>384.71</v>
      </c>
      <c r="W32" s="133">
        <v>0</v>
      </c>
      <c r="X32" s="133">
        <v>0</v>
      </c>
      <c r="Y32" s="273">
        <v>0</v>
      </c>
      <c r="Z32" s="132">
        <v>166.33</v>
      </c>
      <c r="AA32" s="133">
        <v>166.49</v>
      </c>
      <c r="AB32" s="133">
        <v>88.25</v>
      </c>
      <c r="AC32" s="133">
        <v>123.64</v>
      </c>
      <c r="AD32" s="133">
        <v>400.34</v>
      </c>
      <c r="AE32" s="133">
        <v>315.64</v>
      </c>
      <c r="AF32" s="133">
        <v>459.89</v>
      </c>
      <c r="AG32" s="133">
        <v>414.57</v>
      </c>
      <c r="AH32" s="133">
        <v>0</v>
      </c>
      <c r="AI32" s="133">
        <v>57.79</v>
      </c>
      <c r="AJ32" s="133">
        <v>91.35</v>
      </c>
      <c r="AK32" s="133">
        <v>31.78</v>
      </c>
      <c r="AL32" s="132">
        <v>64.758309999999994</v>
      </c>
      <c r="AM32" s="133">
        <v>4.4142999999999999</v>
      </c>
      <c r="AN32" s="133">
        <v>0</v>
      </c>
      <c r="AO32" s="133">
        <v>45.899290000000001</v>
      </c>
      <c r="AP32" s="133">
        <v>0.84</v>
      </c>
      <c r="AQ32" s="133">
        <v>589.62</v>
      </c>
      <c r="AR32" s="133">
        <v>121.9</v>
      </c>
      <c r="AS32" s="133">
        <v>190.41</v>
      </c>
      <c r="AT32" s="133">
        <v>251.66</v>
      </c>
      <c r="AU32" s="133">
        <v>34.422499999999999</v>
      </c>
      <c r="AV32" s="133">
        <v>57.06</v>
      </c>
      <c r="AW32" s="133">
        <v>42.07</v>
      </c>
      <c r="AX32" s="132">
        <v>277.08</v>
      </c>
      <c r="AY32" s="133">
        <v>15.51</v>
      </c>
      <c r="AZ32" s="133">
        <v>0.69</v>
      </c>
      <c r="BA32" s="133">
        <v>0</v>
      </c>
      <c r="BB32" s="133">
        <v>0</v>
      </c>
      <c r="BC32" s="133">
        <v>0</v>
      </c>
      <c r="BD32" s="133">
        <v>0</v>
      </c>
      <c r="BE32" s="133" t="s">
        <v>110</v>
      </c>
      <c r="BF32" s="133">
        <v>0</v>
      </c>
      <c r="BG32" s="133">
        <v>0</v>
      </c>
      <c r="BH32" s="133">
        <v>58.3</v>
      </c>
      <c r="BI32" s="133">
        <v>65.41</v>
      </c>
      <c r="BJ32" s="132">
        <v>72.03</v>
      </c>
      <c r="BK32" s="133">
        <v>32.81</v>
      </c>
      <c r="BL32" s="133">
        <v>8.65</v>
      </c>
      <c r="BM32" s="133">
        <v>26.4</v>
      </c>
      <c r="BN32" s="133">
        <v>20.170000000000002</v>
      </c>
      <c r="BO32" s="133">
        <v>97</v>
      </c>
      <c r="BP32" s="133">
        <v>0</v>
      </c>
      <c r="BQ32" s="133">
        <v>0</v>
      </c>
      <c r="BR32" s="627">
        <v>0</v>
      </c>
      <c r="BS32" s="627">
        <v>0</v>
      </c>
      <c r="BT32" s="140" t="str">
        <f t="shared" si="10"/>
        <v>-</v>
      </c>
      <c r="BU32" s="133"/>
      <c r="BV32" s="53"/>
    </row>
    <row r="33" spans="1:74">
      <c r="A33" s="269" t="s">
        <v>119</v>
      </c>
      <c r="B33" s="133">
        <v>425.31200000000001</v>
      </c>
      <c r="C33" s="133">
        <v>195.2877</v>
      </c>
      <c r="D33" s="133">
        <v>221.23</v>
      </c>
      <c r="E33" s="133">
        <v>537.34</v>
      </c>
      <c r="F33" s="133">
        <v>270.99200000000002</v>
      </c>
      <c r="G33" s="133">
        <v>1293.66776</v>
      </c>
      <c r="H33" s="133">
        <v>1013.5837</v>
      </c>
      <c r="I33" s="133">
        <v>822.08100000000002</v>
      </c>
      <c r="J33" s="133">
        <v>630.10199999999998</v>
      </c>
      <c r="K33" s="133">
        <v>526.68499999999995</v>
      </c>
      <c r="L33" s="133">
        <v>639.85400000000004</v>
      </c>
      <c r="M33" s="273">
        <v>489.72199999999998</v>
      </c>
      <c r="N33" s="133">
        <v>549.85788000000002</v>
      </c>
      <c r="O33" s="133">
        <v>395.96940000000001</v>
      </c>
      <c r="P33" s="133">
        <v>128.76429999999999</v>
      </c>
      <c r="Q33" s="133">
        <v>0</v>
      </c>
      <c r="R33" s="133">
        <v>5.24</v>
      </c>
      <c r="S33" s="133">
        <v>265.60000000000002</v>
      </c>
      <c r="T33" s="133">
        <v>1024.163</v>
      </c>
      <c r="U33" s="133">
        <v>611.52099999999996</v>
      </c>
      <c r="V33" s="133">
        <v>247.37700000000001</v>
      </c>
      <c r="W33" s="133">
        <v>341.44324999999998</v>
      </c>
      <c r="X33" s="133">
        <v>152.1747</v>
      </c>
      <c r="Y33" s="273">
        <v>913.99476000000004</v>
      </c>
      <c r="Z33" s="132">
        <v>790.25</v>
      </c>
      <c r="AA33" s="133">
        <v>446.66</v>
      </c>
      <c r="AB33" s="133">
        <v>3.63</v>
      </c>
      <c r="AC33" s="133">
        <v>59.49</v>
      </c>
      <c r="AD33" s="133">
        <v>418.75</v>
      </c>
      <c r="AE33" s="133">
        <v>540.15</v>
      </c>
      <c r="AF33" s="133">
        <v>602.96</v>
      </c>
      <c r="AG33" s="133">
        <v>448.13</v>
      </c>
      <c r="AH33" s="133">
        <v>25.97</v>
      </c>
      <c r="AI33" s="133">
        <v>0</v>
      </c>
      <c r="AJ33" s="133">
        <v>79.59</v>
      </c>
      <c r="AK33" s="133">
        <v>608.76</v>
      </c>
      <c r="AL33" s="132">
        <v>602.90017999999998</v>
      </c>
      <c r="AM33" s="133">
        <v>302.55309999999997</v>
      </c>
      <c r="AN33" s="133">
        <v>73.879390000000001</v>
      </c>
      <c r="AO33" s="133">
        <v>43.25</v>
      </c>
      <c r="AP33" s="133">
        <v>323.26799999999997</v>
      </c>
      <c r="AQ33" s="133">
        <v>737.38400000000001</v>
      </c>
      <c r="AR33" s="133">
        <v>5.8780000000000001</v>
      </c>
      <c r="AS33" s="133">
        <v>9.2309999999999999</v>
      </c>
      <c r="AT33" s="133">
        <v>0.84079999999999999</v>
      </c>
      <c r="AU33" s="133">
        <v>222.17949999999999</v>
      </c>
      <c r="AV33" s="133">
        <v>462.35610000000003</v>
      </c>
      <c r="AW33" s="133">
        <v>666.20251199999996</v>
      </c>
      <c r="AX33" s="132">
        <v>677.1</v>
      </c>
      <c r="AY33" s="133">
        <v>146.77000000000001</v>
      </c>
      <c r="AZ33" s="133">
        <v>194.67</v>
      </c>
      <c r="BA33" s="133">
        <v>172.02</v>
      </c>
      <c r="BB33" s="133">
        <v>21.34</v>
      </c>
      <c r="BC33" s="133">
        <v>6.4</v>
      </c>
      <c r="BD33" s="133">
        <v>43</v>
      </c>
      <c r="BE33" s="133">
        <v>56.74</v>
      </c>
      <c r="BF33" s="133">
        <v>232.7</v>
      </c>
      <c r="BG33" s="133">
        <v>81.77</v>
      </c>
      <c r="BH33" s="133">
        <v>456.49</v>
      </c>
      <c r="BI33" s="133">
        <v>653.98</v>
      </c>
      <c r="BJ33" s="132">
        <v>786.82</v>
      </c>
      <c r="BK33" s="133">
        <v>159.01</v>
      </c>
      <c r="BL33" s="133">
        <v>11.12</v>
      </c>
      <c r="BM33" s="133">
        <v>552.46</v>
      </c>
      <c r="BN33" s="133">
        <v>96.74</v>
      </c>
      <c r="BO33" s="133">
        <v>421.16</v>
      </c>
      <c r="BP33" s="133">
        <v>161.71</v>
      </c>
      <c r="BQ33" s="133">
        <v>47.04</v>
      </c>
      <c r="BR33" s="627">
        <v>0</v>
      </c>
      <c r="BS33" s="627">
        <v>3.1859999999999999</v>
      </c>
      <c r="BT33" s="140">
        <f t="shared" si="10"/>
        <v>-0.96103705515470217</v>
      </c>
      <c r="BU33" s="133"/>
      <c r="BV33" s="53"/>
    </row>
    <row r="34" spans="1:74">
      <c r="A34" s="269" t="s">
        <v>188</v>
      </c>
      <c r="B34" s="133">
        <v>624.77629999999999</v>
      </c>
      <c r="C34" s="133">
        <v>346.79730000000001</v>
      </c>
      <c r="D34" s="133">
        <v>378.16300000000001</v>
      </c>
      <c r="E34" s="133">
        <v>573.41499999999996</v>
      </c>
      <c r="F34" s="133">
        <v>349.08280000000002</v>
      </c>
      <c r="G34" s="133">
        <v>1026.1183000000001</v>
      </c>
      <c r="H34" s="133">
        <v>962.08619999999996</v>
      </c>
      <c r="I34" s="133">
        <v>679.1807</v>
      </c>
      <c r="J34" s="133">
        <v>526.68169999999998</v>
      </c>
      <c r="K34" s="133">
        <v>329.74900000000002</v>
      </c>
      <c r="L34" s="133">
        <v>763.86300000000006</v>
      </c>
      <c r="M34" s="273">
        <v>726.86199999999997</v>
      </c>
      <c r="N34" s="133">
        <v>864.87199999999996</v>
      </c>
      <c r="O34" s="133">
        <v>534.29499999999996</v>
      </c>
      <c r="P34" s="133">
        <v>179.86099999999999</v>
      </c>
      <c r="Q34" s="133">
        <v>34.200000000000003</v>
      </c>
      <c r="R34" s="133">
        <v>212.501</v>
      </c>
      <c r="S34" s="133">
        <v>383.87200000000001</v>
      </c>
      <c r="T34" s="133">
        <v>651.82899999999995</v>
      </c>
      <c r="U34" s="133">
        <v>216.72300000000001</v>
      </c>
      <c r="V34" s="133">
        <v>330.21199999999999</v>
      </c>
      <c r="W34" s="133">
        <v>288.839</v>
      </c>
      <c r="X34" s="133">
        <v>170.85290000000001</v>
      </c>
      <c r="Y34" s="273">
        <v>570.59897000000001</v>
      </c>
      <c r="Z34" s="132">
        <v>1358.65</v>
      </c>
      <c r="AA34" s="133">
        <v>885.62</v>
      </c>
      <c r="AB34" s="133">
        <v>507.55</v>
      </c>
      <c r="AC34" s="133">
        <v>246.89</v>
      </c>
      <c r="AD34" s="133">
        <v>688.28</v>
      </c>
      <c r="AE34" s="133">
        <v>637.87</v>
      </c>
      <c r="AF34" s="133">
        <v>764.33</v>
      </c>
      <c r="AG34" s="133">
        <v>718.4</v>
      </c>
      <c r="AH34" s="133">
        <v>212.81</v>
      </c>
      <c r="AI34" s="133">
        <v>114.37</v>
      </c>
      <c r="AJ34" s="133">
        <v>343.4</v>
      </c>
      <c r="AK34" s="133">
        <v>1041.25</v>
      </c>
      <c r="AL34" s="132">
        <v>1039.0415499999999</v>
      </c>
      <c r="AM34" s="133">
        <v>692.51630999999998</v>
      </c>
      <c r="AN34" s="133">
        <v>453.252816</v>
      </c>
      <c r="AO34" s="133">
        <v>325.80354</v>
      </c>
      <c r="AP34" s="133">
        <v>174.58917600000001</v>
      </c>
      <c r="AQ34" s="133">
        <v>694.78666399999997</v>
      </c>
      <c r="AR34" s="133">
        <v>119.633672</v>
      </c>
      <c r="AS34" s="133">
        <v>101.391916943396</v>
      </c>
      <c r="AT34" s="133">
        <v>134.91624567938501</v>
      </c>
      <c r="AU34" s="133">
        <v>468.34018400000002</v>
      </c>
      <c r="AV34" s="133">
        <v>236.66352000000001</v>
      </c>
      <c r="AW34" s="133">
        <v>1196.5562159999999</v>
      </c>
      <c r="AX34" s="132">
        <v>1369.81</v>
      </c>
      <c r="AY34" s="133">
        <v>827.31</v>
      </c>
      <c r="AZ34" s="133">
        <v>892.83</v>
      </c>
      <c r="BA34" s="133">
        <v>923.75</v>
      </c>
      <c r="BB34" s="133">
        <v>405.45</v>
      </c>
      <c r="BC34" s="133">
        <v>128.63</v>
      </c>
      <c r="BD34" s="133">
        <v>153.78</v>
      </c>
      <c r="BE34" s="133">
        <v>157.75</v>
      </c>
      <c r="BF34" s="133">
        <v>415</v>
      </c>
      <c r="BG34" s="133">
        <v>184.49</v>
      </c>
      <c r="BH34" s="133">
        <v>546.45000000000005</v>
      </c>
      <c r="BI34" s="133">
        <v>883.26</v>
      </c>
      <c r="BJ34" s="132">
        <v>1170</v>
      </c>
      <c r="BK34" s="133">
        <v>623.57000000000005</v>
      </c>
      <c r="BL34" s="133">
        <v>311.3</v>
      </c>
      <c r="BM34" s="133">
        <v>527.86</v>
      </c>
      <c r="BN34" s="133">
        <v>485.36</v>
      </c>
      <c r="BO34" s="133">
        <v>775.3</v>
      </c>
      <c r="BP34" s="133">
        <v>367.03</v>
      </c>
      <c r="BQ34" s="133">
        <v>320.32</v>
      </c>
      <c r="BR34" s="627">
        <v>171.571</v>
      </c>
      <c r="BS34" s="627">
        <v>69.555000000000007</v>
      </c>
      <c r="BT34" s="140">
        <f t="shared" si="10"/>
        <v>-0.62298769581007096</v>
      </c>
      <c r="BU34" s="133"/>
      <c r="BV34" s="53"/>
    </row>
    <row r="35" spans="1:74">
      <c r="A35" s="270" t="s">
        <v>121</v>
      </c>
      <c r="B35" s="174">
        <v>2193.0301597705202</v>
      </c>
      <c r="C35" s="175">
        <v>2452.5020806109001</v>
      </c>
      <c r="D35" s="175">
        <v>1879.6197404106099</v>
      </c>
      <c r="E35" s="175">
        <v>1872.3858946974501</v>
      </c>
      <c r="F35" s="175">
        <v>2128.5374204868499</v>
      </c>
      <c r="G35" s="175">
        <v>3254.6278061012799</v>
      </c>
      <c r="H35" s="175">
        <v>3708.8013071322698</v>
      </c>
      <c r="I35" s="175">
        <v>3301.7922612880402</v>
      </c>
      <c r="J35" s="175">
        <v>3093.87963188395</v>
      </c>
      <c r="K35" s="175">
        <v>3900.17678955369</v>
      </c>
      <c r="L35" s="175">
        <v>2849.2000889999999</v>
      </c>
      <c r="M35" s="274">
        <v>2802.0360390000101</v>
      </c>
      <c r="N35" s="174">
        <v>5811.345292</v>
      </c>
      <c r="O35" s="175">
        <v>13898.17079</v>
      </c>
      <c r="P35" s="175">
        <v>2081.0595600000001</v>
      </c>
      <c r="Q35" s="175">
        <v>137.53986138600001</v>
      </c>
      <c r="R35" s="175">
        <v>353.38948289000001</v>
      </c>
      <c r="S35" s="175">
        <v>1391.9673</v>
      </c>
      <c r="T35" s="175">
        <v>1933.85862</v>
      </c>
      <c r="U35" s="175">
        <v>1538.4212399999999</v>
      </c>
      <c r="V35" s="175">
        <v>4624.47426</v>
      </c>
      <c r="W35" s="175">
        <v>3123.52018</v>
      </c>
      <c r="X35" s="175">
        <v>654.53949999999998</v>
      </c>
      <c r="Y35" s="274">
        <v>1356.81889</v>
      </c>
      <c r="Z35" s="174">
        <v>0</v>
      </c>
      <c r="AA35" s="175">
        <v>0</v>
      </c>
      <c r="AB35" s="175">
        <v>0</v>
      </c>
      <c r="AC35" s="175">
        <v>0</v>
      </c>
      <c r="AD35" s="175">
        <v>0</v>
      </c>
      <c r="AE35" s="175">
        <v>0</v>
      </c>
      <c r="AF35" s="175">
        <v>0</v>
      </c>
      <c r="AG35" s="175">
        <v>0</v>
      </c>
      <c r="AH35" s="175">
        <v>0</v>
      </c>
      <c r="AI35" s="175">
        <v>0</v>
      </c>
      <c r="AJ35" s="175">
        <v>0</v>
      </c>
      <c r="AK35" s="175">
        <v>0</v>
      </c>
      <c r="AL35" s="174">
        <v>14333.587877</v>
      </c>
      <c r="AM35" s="175">
        <v>1658.9825019799</v>
      </c>
      <c r="AN35" s="175">
        <v>1365.8333479999999</v>
      </c>
      <c r="AO35" s="175">
        <v>1498.7455379999999</v>
      </c>
      <c r="AP35" s="175">
        <v>1155.6831079999999</v>
      </c>
      <c r="AQ35" s="175">
        <v>3477.8848006083999</v>
      </c>
      <c r="AR35" s="175">
        <v>1175.246756</v>
      </c>
      <c r="AS35" s="175">
        <v>1991.364298</v>
      </c>
      <c r="AT35" s="175">
        <v>1920.8356100000001</v>
      </c>
      <c r="AU35" s="175">
        <v>1991.752252</v>
      </c>
      <c r="AV35" s="175">
        <v>3877.2922359999998</v>
      </c>
      <c r="AW35" s="175">
        <v>2827.1862850000002</v>
      </c>
      <c r="AX35" s="174">
        <v>684.23</v>
      </c>
      <c r="AY35" s="175">
        <v>2482</v>
      </c>
      <c r="AZ35" s="175">
        <v>1700.98</v>
      </c>
      <c r="BA35" s="175">
        <v>2247.25</v>
      </c>
      <c r="BB35" s="175">
        <v>1503.62</v>
      </c>
      <c r="BC35" s="175">
        <v>1347.22</v>
      </c>
      <c r="BD35" s="175">
        <v>1155.1300000000001</v>
      </c>
      <c r="BE35" s="175">
        <v>937.62</v>
      </c>
      <c r="BF35" s="175">
        <v>744.18</v>
      </c>
      <c r="BG35" s="175">
        <v>488.84</v>
      </c>
      <c r="BH35" s="175">
        <v>716.12</v>
      </c>
      <c r="BI35" s="175">
        <v>1219.4000000000001</v>
      </c>
      <c r="BJ35" s="174">
        <v>1189.18</v>
      </c>
      <c r="BK35" s="175">
        <v>2075.36</v>
      </c>
      <c r="BL35" s="175">
        <v>2742.11</v>
      </c>
      <c r="BM35" s="175">
        <v>2047.46</v>
      </c>
      <c r="BN35" s="175">
        <v>1906.59</v>
      </c>
      <c r="BO35" s="175">
        <v>3530.84</v>
      </c>
      <c r="BP35" s="175">
        <v>1850.65</v>
      </c>
      <c r="BQ35" s="175">
        <v>1998.61</v>
      </c>
      <c r="BR35" s="175">
        <v>83.248000000000005</v>
      </c>
      <c r="BS35" s="175">
        <v>131.60499999999999</v>
      </c>
      <c r="BT35" s="208">
        <f>+IFERROR(BS35/BG35-1,"-")</f>
        <v>-0.73078103264871941</v>
      </c>
      <c r="BU35" s="133"/>
      <c r="BV35" s="53"/>
    </row>
    <row r="36" spans="1:74">
      <c r="A36" s="82" t="s">
        <v>59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O36" s="133"/>
      <c r="BP36" s="133"/>
      <c r="BQ36" s="133"/>
      <c r="BR36" s="133"/>
      <c r="BS36" s="133"/>
      <c r="BT36" s="53"/>
    </row>
    <row r="37" spans="1:74">
      <c r="A37" s="82" t="s">
        <v>60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216"/>
      <c r="BO37" s="133"/>
      <c r="BP37" s="133"/>
      <c r="BQ37" s="133"/>
      <c r="BR37" s="133"/>
      <c r="BS37" s="133"/>
      <c r="BT37" s="53"/>
    </row>
    <row r="38" spans="1:74">
      <c r="A38" s="82" t="s">
        <v>61</v>
      </c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275"/>
      <c r="AZ38" s="275"/>
      <c r="BA38" s="275"/>
      <c r="BB38" s="275"/>
      <c r="BC38" s="215"/>
      <c r="BO38" s="133"/>
      <c r="BP38" s="133"/>
      <c r="BQ38" s="133"/>
      <c r="BR38" s="133"/>
      <c r="BS38" s="133"/>
      <c r="BT38" s="53"/>
    </row>
    <row r="39" spans="1:74"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BC39" s="202"/>
      <c r="BO39"/>
      <c r="BP39"/>
      <c r="BT39" s="53"/>
    </row>
    <row r="40" spans="1:74">
      <c r="BO40"/>
      <c r="BP40"/>
    </row>
    <row r="41" spans="1:74">
      <c r="BO41"/>
      <c r="BP41"/>
      <c r="BR41" s="248"/>
    </row>
    <row r="42" spans="1:74">
      <c r="BO42"/>
      <c r="BP42"/>
      <c r="BR42" s="248"/>
    </row>
    <row r="43" spans="1:74">
      <c r="BO43"/>
      <c r="BP43"/>
      <c r="BR43" s="248"/>
    </row>
    <row r="44" spans="1:74">
      <c r="BO44"/>
      <c r="BP44"/>
      <c r="BR44" s="248"/>
    </row>
    <row r="45" spans="1:74">
      <c r="BO45"/>
      <c r="BP45"/>
      <c r="BR45" s="248"/>
    </row>
    <row r="46" spans="1:74">
      <c r="BO46"/>
      <c r="BP46"/>
      <c r="BR46" s="248"/>
    </row>
    <row r="47" spans="1:74">
      <c r="BO47"/>
      <c r="BP47"/>
      <c r="BR47" s="248"/>
    </row>
    <row r="48" spans="1:74">
      <c r="BO48"/>
      <c r="BP48"/>
      <c r="BR48" s="248"/>
    </row>
    <row r="49" spans="67:70">
      <c r="BO49"/>
      <c r="BP49"/>
      <c r="BR49" s="248"/>
    </row>
    <row r="50" spans="67:70">
      <c r="BO50"/>
      <c r="BP50"/>
      <c r="BR50" s="248"/>
    </row>
    <row r="51" spans="67:70">
      <c r="BO51"/>
      <c r="BP51"/>
      <c r="BR51" s="248"/>
    </row>
    <row r="52" spans="67:70">
      <c r="BO52"/>
      <c r="BP52"/>
      <c r="BR52" s="248"/>
    </row>
    <row r="53" spans="67:70">
      <c r="BO53"/>
      <c r="BP53"/>
      <c r="BR53" s="248"/>
    </row>
    <row r="54" spans="67:70">
      <c r="BO54"/>
      <c r="BP54"/>
      <c r="BR54" s="248"/>
    </row>
    <row r="55" spans="67:70">
      <c r="BO55"/>
      <c r="BP55"/>
      <c r="BR55" s="248"/>
    </row>
    <row r="56" spans="67:70">
      <c r="BO56"/>
      <c r="BP56"/>
      <c r="BR56" s="248"/>
    </row>
    <row r="57" spans="67:70">
      <c r="BO57"/>
      <c r="BP57"/>
      <c r="BR57" s="248"/>
    </row>
    <row r="58" spans="67:70">
      <c r="BO58"/>
      <c r="BP58"/>
      <c r="BR58" s="248"/>
    </row>
    <row r="59" spans="67:70">
      <c r="BO59"/>
      <c r="BP59"/>
      <c r="BR59" s="248"/>
    </row>
    <row r="60" spans="67:70">
      <c r="BO60"/>
      <c r="BP60"/>
      <c r="BR60" s="248"/>
    </row>
    <row r="61" spans="67:70">
      <c r="BO61"/>
      <c r="BP61"/>
      <c r="BR61" s="248"/>
    </row>
    <row r="62" spans="67:70">
      <c r="BO62"/>
      <c r="BP62"/>
      <c r="BR62" s="248"/>
    </row>
    <row r="63" spans="67:70">
      <c r="BO63"/>
      <c r="BP63"/>
      <c r="BR63" s="248"/>
    </row>
    <row r="64" spans="67:70">
      <c r="BO64"/>
      <c r="BP64"/>
      <c r="BR64" s="248"/>
    </row>
    <row r="65" spans="67:70">
      <c r="BO65"/>
      <c r="BP65"/>
      <c r="BR65" s="248"/>
    </row>
    <row r="66" spans="67:70">
      <c r="BR66" s="248"/>
    </row>
    <row r="67" spans="67:70">
      <c r="BO67"/>
      <c r="BP67"/>
      <c r="BR67" s="248"/>
    </row>
  </sheetData>
  <sortState ref="BO39:BP65">
    <sortCondition descending="1" ref="BP39"/>
  </sortState>
  <mergeCells count="7">
    <mergeCell ref="BJ6:BT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  <ignoredErrors>
    <ignoredError sqref="BM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X31"/>
  <sheetViews>
    <sheetView showGridLines="0" zoomScale="95" zoomScaleNormal="95" workbookViewId="0">
      <pane xSplit="1" ySplit="7" topLeftCell="BG8" activePane="bottomRight" state="frozen"/>
      <selection pane="topRight"/>
      <selection pane="bottomLeft"/>
      <selection pane="bottomRight" activeCell="BH11" sqref="BH11"/>
    </sheetView>
  </sheetViews>
  <sheetFormatPr baseColWidth="10" defaultColWidth="9.140625" defaultRowHeight="15"/>
  <cols>
    <col min="1" max="1" width="15.140625" style="53" customWidth="1"/>
    <col min="2" max="71" width="6.85546875" style="53" customWidth="1"/>
    <col min="72" max="72" width="12.5703125" style="53" customWidth="1"/>
  </cols>
  <sheetData>
    <row r="1" spans="1:76">
      <c r="A1" s="87" t="s">
        <v>30</v>
      </c>
    </row>
    <row r="3" spans="1:76">
      <c r="A3" s="88" t="s">
        <v>202</v>
      </c>
    </row>
    <row r="4" spans="1:76" ht="15" customHeight="1">
      <c r="A4" s="56" t="s">
        <v>203</v>
      </c>
    </row>
    <row r="5" spans="1:76">
      <c r="A5" s="56" t="s">
        <v>175</v>
      </c>
    </row>
    <row r="6" spans="1:76" ht="15" customHeight="1">
      <c r="A6" s="725" t="s">
        <v>34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3"/>
      <c r="AX6" s="682">
        <v>2023</v>
      </c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4"/>
      <c r="BJ6" s="683">
        <v>2024</v>
      </c>
      <c r="BK6" s="683"/>
      <c r="BL6" s="683"/>
      <c r="BM6" s="683"/>
      <c r="BN6" s="683"/>
      <c r="BO6" s="683"/>
      <c r="BP6" s="683"/>
      <c r="BQ6" s="683"/>
      <c r="BR6" s="683"/>
      <c r="BS6" s="683"/>
      <c r="BT6" s="684"/>
    </row>
    <row r="7" spans="1:76" ht="25.5">
      <c r="A7" s="720"/>
      <c r="B7" s="187" t="s">
        <v>35</v>
      </c>
      <c r="C7" s="91" t="s">
        <v>36</v>
      </c>
      <c r="D7" s="91" t="s">
        <v>37</v>
      </c>
      <c r="E7" s="91" t="s">
        <v>38</v>
      </c>
      <c r="F7" s="230" t="s">
        <v>39</v>
      </c>
      <c r="G7" s="91" t="s">
        <v>40</v>
      </c>
      <c r="H7" s="91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115" t="s">
        <v>46</v>
      </c>
      <c r="N7" s="187" t="s">
        <v>35</v>
      </c>
      <c r="O7" s="91" t="s">
        <v>36</v>
      </c>
      <c r="P7" s="91" t="s">
        <v>37</v>
      </c>
      <c r="Q7" s="91" t="s">
        <v>38</v>
      </c>
      <c r="R7" s="230" t="s">
        <v>39</v>
      </c>
      <c r="S7" s="91" t="s">
        <v>40</v>
      </c>
      <c r="T7" s="91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11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664" t="s">
        <v>35</v>
      </c>
      <c r="AY7" s="664" t="s">
        <v>36</v>
      </c>
      <c r="AZ7" s="664" t="s">
        <v>37</v>
      </c>
      <c r="BA7" s="664" t="s">
        <v>38</v>
      </c>
      <c r="BB7" s="664" t="s">
        <v>39</v>
      </c>
      <c r="BC7" s="664" t="s">
        <v>40</v>
      </c>
      <c r="BD7" s="664" t="s">
        <v>41</v>
      </c>
      <c r="BE7" s="664" t="s">
        <v>42</v>
      </c>
      <c r="BF7" s="664" t="s">
        <v>43</v>
      </c>
      <c r="BG7" s="664" t="s">
        <v>44</v>
      </c>
      <c r="BH7" s="664" t="s">
        <v>45</v>
      </c>
      <c r="BI7" s="664" t="s">
        <v>46</v>
      </c>
      <c r="BJ7" s="110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64" t="s">
        <v>44</v>
      </c>
      <c r="BT7" s="45" t="str">
        <f>'Cdr 14'!BT7</f>
        <v>Var. % 
Oct 24/23</v>
      </c>
    </row>
    <row r="8" spans="1:76" s="83" customFormat="1" ht="12.6" customHeight="1">
      <c r="A8" s="245" t="s">
        <v>48</v>
      </c>
      <c r="B8" s="189">
        <f>B9+B14+B18</f>
        <v>60.987684102751203</v>
      </c>
      <c r="C8" s="190">
        <f t="shared" ref="C8:N8" si="0">C9+C14+C18</f>
        <v>57.701352848837203</v>
      </c>
      <c r="D8" s="190">
        <f t="shared" si="0"/>
        <v>62.589016762565201</v>
      </c>
      <c r="E8" s="190">
        <f t="shared" si="0"/>
        <v>66.310186678113894</v>
      </c>
      <c r="F8" s="190">
        <f t="shared" si="0"/>
        <v>66.815945140159897</v>
      </c>
      <c r="G8" s="190">
        <f t="shared" si="0"/>
        <v>62.3501774975879</v>
      </c>
      <c r="H8" s="190">
        <f t="shared" si="0"/>
        <v>65.529561015603704</v>
      </c>
      <c r="I8" s="190">
        <f t="shared" si="0"/>
        <v>57.0485062766342</v>
      </c>
      <c r="J8" s="190">
        <f t="shared" si="0"/>
        <v>51.946907031737702</v>
      </c>
      <c r="K8" s="190">
        <f t="shared" si="0"/>
        <v>66.052941307571004</v>
      </c>
      <c r="L8" s="190">
        <f t="shared" si="0"/>
        <v>63.5127515895377</v>
      </c>
      <c r="M8" s="190">
        <f t="shared" si="0"/>
        <v>64.468349882450099</v>
      </c>
      <c r="N8" s="189">
        <f t="shared" si="0"/>
        <v>76.385435853999994</v>
      </c>
      <c r="O8" s="190">
        <f t="shared" ref="O8:Y8" si="1">O9+O14+O18</f>
        <v>87.430770800999994</v>
      </c>
      <c r="P8" s="190">
        <f t="shared" si="1"/>
        <v>65.511475426999993</v>
      </c>
      <c r="Q8" s="190">
        <f t="shared" si="1"/>
        <v>41.665338271000003</v>
      </c>
      <c r="R8" s="190">
        <f t="shared" si="1"/>
        <v>49.360560505000002</v>
      </c>
      <c r="S8" s="190">
        <f t="shared" si="1"/>
        <v>56.844410942000003</v>
      </c>
      <c r="T8" s="190">
        <f t="shared" si="1"/>
        <v>78.550050369999994</v>
      </c>
      <c r="U8" s="190">
        <f t="shared" si="1"/>
        <v>73.840233378999997</v>
      </c>
      <c r="V8" s="190">
        <f t="shared" si="1"/>
        <v>98.587987744000003</v>
      </c>
      <c r="W8" s="190">
        <f t="shared" si="1"/>
        <v>77.185223816000004</v>
      </c>
      <c r="X8" s="190">
        <f t="shared" si="1"/>
        <v>68.375155285999995</v>
      </c>
      <c r="Y8" s="190">
        <f t="shared" si="1"/>
        <v>73.004672553999995</v>
      </c>
      <c r="Z8" s="189">
        <f>+Z9+Z14+Z18</f>
        <v>72.238763219218995</v>
      </c>
      <c r="AA8" s="190">
        <f t="shared" ref="AA8:AK8" si="2">+AA9+AA14+AA18</f>
        <v>77.106516012476106</v>
      </c>
      <c r="AB8" s="190">
        <f t="shared" si="2"/>
        <v>77.8203051643425</v>
      </c>
      <c r="AC8" s="190">
        <f t="shared" si="2"/>
        <v>61.545511766825399</v>
      </c>
      <c r="AD8" s="190">
        <f t="shared" si="2"/>
        <v>64.710037625301197</v>
      </c>
      <c r="AE8" s="190">
        <f t="shared" si="2"/>
        <v>55.390576476720597</v>
      </c>
      <c r="AF8" s="190">
        <f t="shared" si="2"/>
        <v>83.150615081019197</v>
      </c>
      <c r="AG8" s="190">
        <f t="shared" si="2"/>
        <v>66.692262196813999</v>
      </c>
      <c r="AH8" s="190">
        <f t="shared" si="2"/>
        <v>65.956455972911698</v>
      </c>
      <c r="AI8" s="190">
        <f t="shared" si="2"/>
        <v>68.717429840816294</v>
      </c>
      <c r="AJ8" s="190">
        <f t="shared" si="2"/>
        <v>68.523924380041805</v>
      </c>
      <c r="AK8" s="190">
        <f t="shared" si="2"/>
        <v>69.810626502742494</v>
      </c>
      <c r="AL8" s="249">
        <f t="shared" ref="AL8:AQ8" si="3">+AL9+AL14+AL18</f>
        <v>74.511690553766996</v>
      </c>
      <c r="AM8" s="250">
        <f t="shared" si="3"/>
        <v>69.499260125097607</v>
      </c>
      <c r="AN8" s="250">
        <f t="shared" si="3"/>
        <v>67.261409380336403</v>
      </c>
      <c r="AO8" s="250">
        <f t="shared" si="3"/>
        <v>71.192354666736094</v>
      </c>
      <c r="AP8" s="250">
        <f t="shared" si="3"/>
        <v>60.1703962979823</v>
      </c>
      <c r="AQ8" s="250">
        <f t="shared" si="3"/>
        <v>66.968543381315797</v>
      </c>
      <c r="AR8" s="250">
        <f t="shared" ref="AR8:AW8" si="4">+AR9+AR14+AR18</f>
        <v>71.208057604597499</v>
      </c>
      <c r="AS8" s="250">
        <f t="shared" si="4"/>
        <v>76.522422981536494</v>
      </c>
      <c r="AT8" s="250">
        <f t="shared" si="4"/>
        <v>64.233898410823997</v>
      </c>
      <c r="AU8" s="250">
        <f t="shared" si="4"/>
        <v>69.694949300946305</v>
      </c>
      <c r="AV8" s="250">
        <f t="shared" si="4"/>
        <v>64.7142801589887</v>
      </c>
      <c r="AW8" s="250">
        <f t="shared" si="4"/>
        <v>70.559442422251905</v>
      </c>
      <c r="AX8" s="249">
        <f t="shared" ref="AX8:BC8" si="5">+AX9+AX14+AX18</f>
        <v>63.140401562300966</v>
      </c>
      <c r="AY8" s="250">
        <f t="shared" si="5"/>
        <v>77.470146971300281</v>
      </c>
      <c r="AZ8" s="250">
        <f t="shared" si="5"/>
        <v>83.487628794451467</v>
      </c>
      <c r="BA8" s="250">
        <f t="shared" si="5"/>
        <v>77.998030280418746</v>
      </c>
      <c r="BB8" s="250">
        <f t="shared" si="5"/>
        <v>56.962706867650205</v>
      </c>
      <c r="BC8" s="250">
        <f t="shared" si="5"/>
        <v>62.446279704119057</v>
      </c>
      <c r="BD8" s="250">
        <f t="shared" ref="BD8:BE8" si="6">+BD9+BD14+BD18</f>
        <v>69.140103773340073</v>
      </c>
      <c r="BE8" s="250">
        <f t="shared" si="6"/>
        <v>66.558536179490659</v>
      </c>
      <c r="BF8" s="250">
        <f t="shared" ref="BF8:BG8" si="7">+BF9+BF14+BF18</f>
        <v>70.879998536376291</v>
      </c>
      <c r="BG8" s="250">
        <f t="shared" si="7"/>
        <v>61.559180826985482</v>
      </c>
      <c r="BH8" s="250">
        <f t="shared" ref="BH8:BI8" si="8">+BH9+BH14+BH18</f>
        <v>56.465055888783326</v>
      </c>
      <c r="BI8" s="257">
        <f t="shared" si="8"/>
        <v>66.691406518049305</v>
      </c>
      <c r="BJ8" s="250">
        <f t="shared" ref="BJ8:BL8" si="9">+BJ9+BJ14+BJ18</f>
        <v>68.72999999999999</v>
      </c>
      <c r="BK8" s="250">
        <f t="shared" si="9"/>
        <v>63.68</v>
      </c>
      <c r="BL8" s="250">
        <f t="shared" si="9"/>
        <v>69.27</v>
      </c>
      <c r="BM8" s="250">
        <f t="shared" ref="BM8:BN8" si="10">+BM9+BM14+BM18</f>
        <v>64.069999999999993</v>
      </c>
      <c r="BN8" s="263">
        <f t="shared" si="10"/>
        <v>66.27</v>
      </c>
      <c r="BO8" s="250">
        <f t="shared" ref="BO8:BP8" si="11">+BO9+BO14+BO18</f>
        <v>56.64</v>
      </c>
      <c r="BP8" s="250">
        <f t="shared" si="11"/>
        <v>69.97</v>
      </c>
      <c r="BQ8" s="250">
        <f t="shared" ref="BQ8:BR8" si="12">+BQ9+BQ14+BQ18</f>
        <v>59.87</v>
      </c>
      <c r="BR8" s="250">
        <f t="shared" si="12"/>
        <v>54.199999999999996</v>
      </c>
      <c r="BS8" s="250">
        <f t="shared" ref="BS8" si="13">+BS9+BS14+BS18</f>
        <v>63.31</v>
      </c>
      <c r="BT8" s="164">
        <f>+IFERROR(BS8/BG8-1,"-")</f>
        <v>2.84412357262398E-2</v>
      </c>
      <c r="BU8"/>
      <c r="BV8"/>
      <c r="BW8"/>
      <c r="BX8"/>
    </row>
    <row r="9" spans="1:76" s="83" customFormat="1">
      <c r="A9" s="97" t="s">
        <v>49</v>
      </c>
      <c r="B9" s="98">
        <f>B10+B11+B12+B13</f>
        <v>56.058084102751202</v>
      </c>
      <c r="C9" s="99">
        <f t="shared" ref="C9:Y9" si="14">C10+C11+C12+C13</f>
        <v>54.948997848837202</v>
      </c>
      <c r="D9" s="99">
        <f t="shared" si="14"/>
        <v>59.059746762565197</v>
      </c>
      <c r="E9" s="99">
        <f t="shared" si="14"/>
        <v>62.010805678113897</v>
      </c>
      <c r="F9" s="99">
        <f t="shared" si="14"/>
        <v>60.4380961401599</v>
      </c>
      <c r="G9" s="99">
        <f t="shared" si="14"/>
        <v>57.1958074975879</v>
      </c>
      <c r="H9" s="99">
        <f t="shared" si="14"/>
        <v>60.8152510156037</v>
      </c>
      <c r="I9" s="99">
        <f t="shared" si="14"/>
        <v>54.186496276634202</v>
      </c>
      <c r="J9" s="99">
        <f t="shared" si="14"/>
        <v>48.598730031737702</v>
      </c>
      <c r="K9" s="99">
        <f t="shared" si="14"/>
        <v>59.361561307571002</v>
      </c>
      <c r="L9" s="99">
        <f t="shared" si="14"/>
        <v>57.709692089537697</v>
      </c>
      <c r="M9" s="99">
        <f t="shared" si="14"/>
        <v>59.021396382450099</v>
      </c>
      <c r="N9" s="98">
        <f t="shared" si="14"/>
        <v>68.267279783999996</v>
      </c>
      <c r="O9" s="99">
        <f t="shared" si="14"/>
        <v>79.639750124000003</v>
      </c>
      <c r="P9" s="99">
        <f t="shared" si="14"/>
        <v>60.776564227000001</v>
      </c>
      <c r="Q9" s="99">
        <f t="shared" si="14"/>
        <v>36.353683314999998</v>
      </c>
      <c r="R9" s="99">
        <f t="shared" si="14"/>
        <v>41.433833311000001</v>
      </c>
      <c r="S9" s="99">
        <f t="shared" si="14"/>
        <v>50.812704142000001</v>
      </c>
      <c r="T9" s="99">
        <f t="shared" si="14"/>
        <v>68.615830770000002</v>
      </c>
      <c r="U9" s="99">
        <f t="shared" si="14"/>
        <v>64.048468142999994</v>
      </c>
      <c r="V9" s="99">
        <f t="shared" si="14"/>
        <v>85.382255744000005</v>
      </c>
      <c r="W9" s="99">
        <f t="shared" si="14"/>
        <v>70.438532653999999</v>
      </c>
      <c r="X9" s="99">
        <f t="shared" si="14"/>
        <v>64.826922021000001</v>
      </c>
      <c r="Y9" s="99">
        <f t="shared" si="14"/>
        <v>61.068006353999998</v>
      </c>
      <c r="Z9" s="98">
        <f>+Z10+Z11+Z12+Z13</f>
        <v>64.597175401219005</v>
      </c>
      <c r="AA9" s="99">
        <f t="shared" ref="AA9:AK9" si="15">+AA10+AA11+AA12+AA13</f>
        <v>71.371175950476101</v>
      </c>
      <c r="AB9" s="99">
        <f t="shared" si="15"/>
        <v>66.442531340342498</v>
      </c>
      <c r="AC9" s="99">
        <f t="shared" si="15"/>
        <v>57.199277092825398</v>
      </c>
      <c r="AD9" s="99">
        <f t="shared" si="15"/>
        <v>59.338219041301201</v>
      </c>
      <c r="AE9" s="99">
        <f t="shared" si="15"/>
        <v>48.752435053720603</v>
      </c>
      <c r="AF9" s="99">
        <f t="shared" si="15"/>
        <v>62.152521493019201</v>
      </c>
      <c r="AG9" s="99">
        <f t="shared" si="15"/>
        <v>55.721145651813998</v>
      </c>
      <c r="AH9" s="99">
        <f t="shared" si="15"/>
        <v>56.419844516911702</v>
      </c>
      <c r="AI9" s="99">
        <f t="shared" si="15"/>
        <v>61.612481680816302</v>
      </c>
      <c r="AJ9" s="99">
        <f t="shared" si="15"/>
        <v>63.380847489041798</v>
      </c>
      <c r="AK9" s="99">
        <f t="shared" si="15"/>
        <v>59.305200009742499</v>
      </c>
      <c r="AL9" s="251">
        <f t="shared" ref="AL9:AQ9" si="16">+AL10+AL11+AL12+AL13</f>
        <v>65.039829665774704</v>
      </c>
      <c r="AM9" s="252">
        <f t="shared" si="16"/>
        <v>57.731240313064397</v>
      </c>
      <c r="AN9" s="252">
        <f t="shared" si="16"/>
        <v>53.519902983302899</v>
      </c>
      <c r="AO9" s="252">
        <f t="shared" si="16"/>
        <v>66.234461767738196</v>
      </c>
      <c r="AP9" s="252">
        <f t="shared" si="16"/>
        <v>55.865651192971598</v>
      </c>
      <c r="AQ9" s="252">
        <f t="shared" si="16"/>
        <v>52.087082224363797</v>
      </c>
      <c r="AR9" s="252">
        <f t="shared" ref="AR9:AX9" si="17">+AR10+AR11+AR12+AR13</f>
        <v>55.995479294718997</v>
      </c>
      <c r="AS9" s="252">
        <f t="shared" si="17"/>
        <v>66.517389254551404</v>
      </c>
      <c r="AT9" s="252">
        <f t="shared" si="17"/>
        <v>55.468660799761402</v>
      </c>
      <c r="AU9" s="252">
        <f t="shared" si="17"/>
        <v>64.041258411945293</v>
      </c>
      <c r="AV9" s="252">
        <f t="shared" si="17"/>
        <v>60.408354741997897</v>
      </c>
      <c r="AW9" s="252">
        <f t="shared" si="17"/>
        <v>59.1842582041821</v>
      </c>
      <c r="AX9" s="251">
        <f t="shared" si="17"/>
        <v>55.014118062300966</v>
      </c>
      <c r="AY9" s="252">
        <f t="shared" ref="AY9:BD9" si="18">+AY10+AY11+AY12+AY13</f>
        <v>67.200464971300278</v>
      </c>
      <c r="AZ9" s="252">
        <f t="shared" si="18"/>
        <v>73.594916294451465</v>
      </c>
      <c r="BA9" s="252">
        <f t="shared" si="18"/>
        <v>67.55024528041875</v>
      </c>
      <c r="BB9" s="252">
        <f t="shared" si="18"/>
        <v>52.489805867650205</v>
      </c>
      <c r="BC9" s="252">
        <f t="shared" si="18"/>
        <v>58.606484704119055</v>
      </c>
      <c r="BD9" s="252">
        <f t="shared" si="18"/>
        <v>65.456393773340068</v>
      </c>
      <c r="BE9" s="252">
        <f t="shared" ref="BE9:BF9" si="19">+BE10+BE11+BE12+BE13</f>
        <v>60.334985679490657</v>
      </c>
      <c r="BF9" s="252">
        <f t="shared" si="19"/>
        <v>62.615920536376301</v>
      </c>
      <c r="BG9" s="252">
        <f t="shared" ref="BG9:BH9" si="20">+BG10+BG11+BG12+BG13</f>
        <v>55.546315826985484</v>
      </c>
      <c r="BH9" s="252">
        <f t="shared" si="20"/>
        <v>52.529305388783328</v>
      </c>
      <c r="BI9" s="258">
        <f t="shared" ref="BI9" si="21">+BI10+BI11+BI12+BI13</f>
        <v>62.948663518049308</v>
      </c>
      <c r="BJ9" s="252">
        <f t="shared" ref="BJ9:BN9" si="22">+BJ10+BJ11+BJ12+BJ13</f>
        <v>64.22</v>
      </c>
      <c r="BK9" s="252">
        <f t="shared" si="22"/>
        <v>57.58</v>
      </c>
      <c r="BL9" s="252">
        <f t="shared" si="22"/>
        <v>67.34</v>
      </c>
      <c r="BM9" s="252">
        <f t="shared" ref="BM9" si="23">+BM10+BM11+BM12+BM13</f>
        <v>59.519999999999996</v>
      </c>
      <c r="BN9" s="252">
        <f t="shared" si="22"/>
        <v>58.47</v>
      </c>
      <c r="BO9" s="252">
        <f t="shared" ref="BO9:BP9" si="24">+BO10+BO11+BO12+BO13</f>
        <v>53.96</v>
      </c>
      <c r="BP9" s="252">
        <f t="shared" si="24"/>
        <v>64.739999999999995</v>
      </c>
      <c r="BQ9" s="252">
        <f t="shared" ref="BQ9:BR9" si="25">+BQ10+BQ11+BQ12+BQ13</f>
        <v>55.129999999999995</v>
      </c>
      <c r="BR9" s="252">
        <f t="shared" si="25"/>
        <v>49.76</v>
      </c>
      <c r="BS9" s="252">
        <f t="shared" ref="BS9" si="26">+BS10+BS11+BS12+BS13</f>
        <v>52.430000000000007</v>
      </c>
      <c r="BT9" s="165">
        <f t="shared" ref="BT9:BT18" si="27">+IFERROR(BS9/BG9-1,"-")</f>
        <v>-5.6103015665199374E-2</v>
      </c>
      <c r="BU9"/>
      <c r="BV9"/>
      <c r="BW9"/>
      <c r="BX9"/>
    </row>
    <row r="10" spans="1:76" s="83" customFormat="1">
      <c r="A10" s="169" t="s">
        <v>50</v>
      </c>
      <c r="B10" s="122">
        <v>4.8892105199999998</v>
      </c>
      <c r="C10" s="123">
        <v>3.1568816019999999</v>
      </c>
      <c r="D10" s="123">
        <v>5.799086505</v>
      </c>
      <c r="E10" s="123">
        <v>5.8602008999999997</v>
      </c>
      <c r="F10" s="123">
        <v>6.4121576449999997</v>
      </c>
      <c r="G10" s="123">
        <v>5.4875904225000003</v>
      </c>
      <c r="H10" s="123">
        <v>5.4513788999999999</v>
      </c>
      <c r="I10" s="123">
        <v>3.1354773250000001</v>
      </c>
      <c r="J10" s="123">
        <v>3.44325152</v>
      </c>
      <c r="K10" s="123">
        <v>5.3031931950000004</v>
      </c>
      <c r="L10" s="123">
        <v>5.3761179809639996</v>
      </c>
      <c r="M10" s="123">
        <v>6.1176727033439997</v>
      </c>
      <c r="N10" s="122">
        <v>6.2022337539999999</v>
      </c>
      <c r="O10" s="123">
        <v>7.5929910600000001</v>
      </c>
      <c r="P10" s="123">
        <v>5.5990213679999998</v>
      </c>
      <c r="Q10" s="123">
        <v>6.2842425249999998</v>
      </c>
      <c r="R10" s="123">
        <v>7.6442505799999996</v>
      </c>
      <c r="S10" s="123">
        <v>7.327226123</v>
      </c>
      <c r="T10" s="123">
        <v>8.1564496200000001</v>
      </c>
      <c r="U10" s="123">
        <v>8.1420245999999992</v>
      </c>
      <c r="V10" s="123">
        <v>16.245329624</v>
      </c>
      <c r="W10" s="123">
        <v>8.9370349999999998</v>
      </c>
      <c r="X10" s="123">
        <v>8.0211312370000005</v>
      </c>
      <c r="Y10" s="123">
        <v>7.1653691999999998</v>
      </c>
      <c r="Z10" s="122">
        <v>6.5649392778119999</v>
      </c>
      <c r="AA10" s="123">
        <v>9.1059093137199998</v>
      </c>
      <c r="AB10" s="123">
        <v>7.55641697166</v>
      </c>
      <c r="AC10" s="123">
        <v>6.6384273063999997</v>
      </c>
      <c r="AD10" s="123">
        <v>5.5895292413600002</v>
      </c>
      <c r="AE10" s="123">
        <v>5.0340807781599999</v>
      </c>
      <c r="AF10" s="123">
        <v>5.5507829017088</v>
      </c>
      <c r="AG10" s="123">
        <v>8.2081142632000006</v>
      </c>
      <c r="AH10" s="123">
        <v>4.6618925258999999</v>
      </c>
      <c r="AI10" s="123">
        <v>4.9475828772400003</v>
      </c>
      <c r="AJ10" s="123">
        <v>5.1286249235517998</v>
      </c>
      <c r="AK10" s="123">
        <v>4.9699588716400003</v>
      </c>
      <c r="AL10" s="197">
        <v>6.4003832715310001</v>
      </c>
      <c r="AM10" s="198">
        <v>4.7362889263700003</v>
      </c>
      <c r="AN10" s="198">
        <v>4.8445499973999997</v>
      </c>
      <c r="AO10" s="198">
        <v>5.0857016165689997</v>
      </c>
      <c r="AP10" s="198">
        <v>4.3605074430800004</v>
      </c>
      <c r="AQ10" s="198">
        <v>4.1029787413080001</v>
      </c>
      <c r="AR10" s="198">
        <v>4.1529222008050004</v>
      </c>
      <c r="AS10" s="198">
        <v>3.9758991984989001</v>
      </c>
      <c r="AT10" s="198">
        <v>4.5096628672929997</v>
      </c>
      <c r="AU10" s="198">
        <v>5.2967869838970003</v>
      </c>
      <c r="AV10" s="198">
        <v>5.8897250188000001</v>
      </c>
      <c r="AW10" s="198">
        <v>4.6738768729010003</v>
      </c>
      <c r="AX10" s="197">
        <v>5.4414698099936993</v>
      </c>
      <c r="AY10" s="198">
        <v>5.2830742760998994</v>
      </c>
      <c r="AZ10" s="198">
        <v>6.0452921268111801</v>
      </c>
      <c r="BA10" s="198">
        <v>5.5825012982808042</v>
      </c>
      <c r="BB10" s="198">
        <v>4.2603085071513664</v>
      </c>
      <c r="BC10" s="198">
        <v>5.7664112320855994</v>
      </c>
      <c r="BD10" s="198">
        <v>5.7248124498597521</v>
      </c>
      <c r="BE10" s="259">
        <v>6.1451415602552002</v>
      </c>
      <c r="BF10" s="259">
        <v>5.5229561426760521</v>
      </c>
      <c r="BG10" s="259">
        <v>4.6010089757926016</v>
      </c>
      <c r="BH10" s="259">
        <v>6.1970119579271978</v>
      </c>
      <c r="BI10" s="260">
        <v>6.754068818691751</v>
      </c>
      <c r="BJ10" s="198">
        <v>7.04</v>
      </c>
      <c r="BK10" s="198">
        <v>5</v>
      </c>
      <c r="BL10" s="198">
        <v>6</v>
      </c>
      <c r="BM10" s="198">
        <v>3.61</v>
      </c>
      <c r="BN10" s="198">
        <v>6.49</v>
      </c>
      <c r="BO10" s="198">
        <v>4.97</v>
      </c>
      <c r="BP10" s="198">
        <v>7.03</v>
      </c>
      <c r="BQ10" s="198">
        <v>6.26</v>
      </c>
      <c r="BR10" s="198">
        <v>5.3</v>
      </c>
      <c r="BS10" s="198">
        <v>5.5</v>
      </c>
      <c r="BT10" s="140">
        <f t="shared" si="27"/>
        <v>0.19538997401163116</v>
      </c>
      <c r="BU10"/>
      <c r="BV10"/>
      <c r="BW10"/>
      <c r="BX10"/>
    </row>
    <row r="11" spans="1:76" s="83" customFormat="1">
      <c r="A11" s="169" t="s">
        <v>51</v>
      </c>
      <c r="B11" s="132">
        <v>11.991</v>
      </c>
      <c r="C11" s="133">
        <v>14.066000000000001</v>
      </c>
      <c r="D11" s="133">
        <v>12.541</v>
      </c>
      <c r="E11" s="133">
        <v>15.154</v>
      </c>
      <c r="F11" s="133">
        <v>10.901999999999999</v>
      </c>
      <c r="G11" s="133">
        <v>8.2059999999999995</v>
      </c>
      <c r="H11" s="133">
        <v>14.352</v>
      </c>
      <c r="I11" s="133">
        <v>6.8570000000000002</v>
      </c>
      <c r="J11" s="133">
        <v>8.5410000000000004</v>
      </c>
      <c r="K11" s="133">
        <v>10.557</v>
      </c>
      <c r="L11" s="133">
        <v>11.792999999999999</v>
      </c>
      <c r="M11" s="133">
        <v>10.282</v>
      </c>
      <c r="N11" s="132">
        <v>14.999345788999999</v>
      </c>
      <c r="O11" s="133">
        <v>20.294465008</v>
      </c>
      <c r="P11" s="133">
        <v>11.706269064000001</v>
      </c>
      <c r="Q11" s="133">
        <v>11.343975863000001</v>
      </c>
      <c r="R11" s="133">
        <v>7.9332038560000004</v>
      </c>
      <c r="S11" s="133">
        <v>9.4070289089999992</v>
      </c>
      <c r="T11" s="133">
        <v>18.758370190000001</v>
      </c>
      <c r="U11" s="133">
        <v>11.856434787</v>
      </c>
      <c r="V11" s="133">
        <v>18.144585664000001</v>
      </c>
      <c r="W11" s="133">
        <v>13.303270971</v>
      </c>
      <c r="X11" s="133">
        <v>11.070898512999999</v>
      </c>
      <c r="Y11" s="133">
        <v>10.192154613</v>
      </c>
      <c r="Z11" s="132">
        <v>9.6104029610000001</v>
      </c>
      <c r="AA11" s="133">
        <v>13.9461772036461</v>
      </c>
      <c r="AB11" s="133">
        <v>11.927713912</v>
      </c>
      <c r="AC11" s="133">
        <v>10.247560348</v>
      </c>
      <c r="AD11" s="133">
        <v>10.363328543</v>
      </c>
      <c r="AE11" s="133">
        <v>8.8876602099999999</v>
      </c>
      <c r="AF11" s="133">
        <v>12.1984708414229</v>
      </c>
      <c r="AG11" s="133">
        <v>9.963498628</v>
      </c>
      <c r="AH11" s="133">
        <v>12.956016457</v>
      </c>
      <c r="AI11" s="133">
        <v>12.8272631033</v>
      </c>
      <c r="AJ11" s="133">
        <v>15.363062166907399</v>
      </c>
      <c r="AK11" s="133">
        <v>12.307281539</v>
      </c>
      <c r="AL11" s="197">
        <v>13.0405986813212</v>
      </c>
      <c r="AM11" s="198">
        <v>8.1964817747949006</v>
      </c>
      <c r="AN11" s="198">
        <v>6.45187495405</v>
      </c>
      <c r="AO11" s="198">
        <v>14.870784106893501</v>
      </c>
      <c r="AP11" s="198">
        <v>8.3360101840195</v>
      </c>
      <c r="AQ11" s="198">
        <v>7.97356668090839</v>
      </c>
      <c r="AR11" s="198">
        <v>11.251798076589999</v>
      </c>
      <c r="AS11" s="198">
        <v>14.2436922762228</v>
      </c>
      <c r="AT11" s="198">
        <v>12.993148446519999</v>
      </c>
      <c r="AU11" s="198">
        <v>11.541812385553101</v>
      </c>
      <c r="AV11" s="198">
        <v>11.047008770726</v>
      </c>
      <c r="AW11" s="198">
        <v>9.2206005176595998</v>
      </c>
      <c r="AX11" s="197">
        <v>7.1726482523072663</v>
      </c>
      <c r="AY11" s="198">
        <v>17.357390695200376</v>
      </c>
      <c r="AZ11" s="198">
        <v>15.309624167640283</v>
      </c>
      <c r="BA11" s="198">
        <v>12.337743982137956</v>
      </c>
      <c r="BB11" s="198">
        <v>12.239497360498838</v>
      </c>
      <c r="BC11" s="198">
        <v>17.330073472033458</v>
      </c>
      <c r="BD11" s="198">
        <v>17.001581323480323</v>
      </c>
      <c r="BE11" s="259">
        <v>11.859844119235451</v>
      </c>
      <c r="BF11" s="259">
        <v>13.75296439370025</v>
      </c>
      <c r="BG11" s="259">
        <v>11.365306851192882</v>
      </c>
      <c r="BH11" s="259">
        <v>7.8422934308561274</v>
      </c>
      <c r="BI11" s="260">
        <v>10.854594699357559</v>
      </c>
      <c r="BJ11" s="198">
        <v>11.89</v>
      </c>
      <c r="BK11" s="198">
        <v>13</v>
      </c>
      <c r="BL11" s="198">
        <v>17.61</v>
      </c>
      <c r="BM11" s="198">
        <v>11.64</v>
      </c>
      <c r="BN11" s="198">
        <v>8.84</v>
      </c>
      <c r="BO11" s="198">
        <v>8.65</v>
      </c>
      <c r="BP11" s="198">
        <v>12.37</v>
      </c>
      <c r="BQ11" s="198">
        <v>8.83</v>
      </c>
      <c r="BR11" s="198">
        <v>11.19</v>
      </c>
      <c r="BS11" s="198">
        <v>12.24</v>
      </c>
      <c r="BT11" s="140">
        <f t="shared" si="27"/>
        <v>7.6961683503979694E-2</v>
      </c>
      <c r="BU11"/>
      <c r="BV11"/>
      <c r="BW11"/>
      <c r="BX11"/>
    </row>
    <row r="12" spans="1:76" s="83" customFormat="1">
      <c r="A12" s="169" t="s">
        <v>54</v>
      </c>
      <c r="B12" s="132">
        <v>0.44530494521289699</v>
      </c>
      <c r="C12" s="133">
        <v>0.67619986942119803</v>
      </c>
      <c r="D12" s="133">
        <v>0.42445603400542897</v>
      </c>
      <c r="E12" s="133">
        <v>0.30629622907721998</v>
      </c>
      <c r="F12" s="133">
        <v>0.262797652176254</v>
      </c>
      <c r="G12" s="133">
        <v>0.43129732632179602</v>
      </c>
      <c r="H12" s="133">
        <v>0.25763602561580701</v>
      </c>
      <c r="I12" s="133">
        <v>0.34028791437724498</v>
      </c>
      <c r="J12" s="133">
        <v>0.32906344491212097</v>
      </c>
      <c r="K12" s="133">
        <v>0.50266320813030796</v>
      </c>
      <c r="L12" s="133">
        <v>0.47161543738623002</v>
      </c>
      <c r="M12" s="133">
        <v>0.38417683130445901</v>
      </c>
      <c r="N12" s="132">
        <v>0.41612612799999998</v>
      </c>
      <c r="O12" s="133">
        <v>0.38964075599999998</v>
      </c>
      <c r="P12" s="133">
        <v>0.60535000000000005</v>
      </c>
      <c r="Q12" s="133">
        <v>0.161</v>
      </c>
      <c r="R12" s="133">
        <v>0.25095109100000002</v>
      </c>
      <c r="S12" s="133">
        <v>0.47883903999999999</v>
      </c>
      <c r="T12" s="133">
        <v>0.34629300000000002</v>
      </c>
      <c r="U12" s="133">
        <v>0.45155770200000001</v>
      </c>
      <c r="V12" s="133">
        <v>0.65433978400000004</v>
      </c>
      <c r="W12" s="133">
        <v>0.76006818499999995</v>
      </c>
      <c r="X12" s="133">
        <v>0.52481752299999995</v>
      </c>
      <c r="Y12" s="133">
        <v>0.31459706700000001</v>
      </c>
      <c r="Z12" s="132">
        <v>0.50402612035959904</v>
      </c>
      <c r="AA12" s="133">
        <v>0.67390285527336502</v>
      </c>
      <c r="AB12" s="133">
        <v>0.55065795637125703</v>
      </c>
      <c r="AC12" s="133">
        <v>0.19536673796241499</v>
      </c>
      <c r="AD12" s="133">
        <v>0.32233210922730599</v>
      </c>
      <c r="AE12" s="133">
        <v>0.43792424994924201</v>
      </c>
      <c r="AF12" s="133">
        <v>0.28275113799581097</v>
      </c>
      <c r="AG12" s="133">
        <v>0.37456508925760401</v>
      </c>
      <c r="AH12" s="133">
        <v>0.261545815641888</v>
      </c>
      <c r="AI12" s="133">
        <v>0.32334790237843702</v>
      </c>
      <c r="AJ12" s="133">
        <v>0.256331633661806</v>
      </c>
      <c r="AK12" s="133">
        <v>0.24248330092143699</v>
      </c>
      <c r="AL12" s="197">
        <v>0.54553439963485195</v>
      </c>
      <c r="AM12" s="198">
        <v>0.57529868752590896</v>
      </c>
      <c r="AN12" s="198">
        <v>0.336025968035639</v>
      </c>
      <c r="AO12" s="198">
        <v>0.242073207350334</v>
      </c>
      <c r="AP12" s="198">
        <v>0.22689021641049101</v>
      </c>
      <c r="AQ12" s="198">
        <v>0.51802147570763302</v>
      </c>
      <c r="AR12" s="198">
        <v>0.34522923611782702</v>
      </c>
      <c r="AS12" s="198">
        <v>0.48609162521375598</v>
      </c>
      <c r="AT12" s="198">
        <v>0.48268093823359898</v>
      </c>
      <c r="AU12" s="198">
        <v>0.41212688158174399</v>
      </c>
      <c r="AV12" s="198">
        <v>0.54338634488417403</v>
      </c>
      <c r="AW12" s="198">
        <v>0.38214527247589603</v>
      </c>
      <c r="AX12" s="197">
        <v>0.53</v>
      </c>
      <c r="AY12" s="198">
        <v>0.73</v>
      </c>
      <c r="AZ12" s="198">
        <v>0.43999999999999995</v>
      </c>
      <c r="BA12" s="198">
        <v>0.36</v>
      </c>
      <c r="BB12" s="198">
        <v>0.34</v>
      </c>
      <c r="BC12" s="198">
        <v>0.43000000000000005</v>
      </c>
      <c r="BD12" s="198">
        <v>0.65</v>
      </c>
      <c r="BE12" s="259">
        <v>0.39</v>
      </c>
      <c r="BF12" s="259">
        <v>0.83000000000000007</v>
      </c>
      <c r="BG12" s="259">
        <v>0.66</v>
      </c>
      <c r="BH12" s="259">
        <v>0.92</v>
      </c>
      <c r="BI12" s="260">
        <v>0.86</v>
      </c>
      <c r="BJ12" s="198">
        <v>0.41</v>
      </c>
      <c r="BK12" s="198">
        <v>0.98</v>
      </c>
      <c r="BL12" s="198">
        <v>1.06</v>
      </c>
      <c r="BM12" s="198">
        <v>0.54</v>
      </c>
      <c r="BN12" s="198">
        <v>0.96</v>
      </c>
      <c r="BO12" s="198">
        <v>1.56</v>
      </c>
      <c r="BP12" s="198">
        <v>1.56</v>
      </c>
      <c r="BQ12" s="198">
        <v>0.2</v>
      </c>
      <c r="BR12" s="198">
        <v>0.19</v>
      </c>
      <c r="BS12" s="198">
        <v>0.31</v>
      </c>
      <c r="BT12" s="140">
        <f t="shared" si="27"/>
        <v>-0.53030303030303028</v>
      </c>
      <c r="BU12"/>
      <c r="BV12"/>
      <c r="BW12"/>
      <c r="BX12"/>
    </row>
    <row r="13" spans="1:76" s="83" customFormat="1">
      <c r="A13" s="169" t="s">
        <v>55</v>
      </c>
      <c r="B13" s="132">
        <v>38.7325686375383</v>
      </c>
      <c r="C13" s="133">
        <v>37.049916377415997</v>
      </c>
      <c r="D13" s="133">
        <v>40.2952042235598</v>
      </c>
      <c r="E13" s="133">
        <v>40.6903085490367</v>
      </c>
      <c r="F13" s="133">
        <v>42.861140842983701</v>
      </c>
      <c r="G13" s="133">
        <v>43.070919748766102</v>
      </c>
      <c r="H13" s="133">
        <v>40.754236089987899</v>
      </c>
      <c r="I13" s="133">
        <v>43.853731037256999</v>
      </c>
      <c r="J13" s="133">
        <v>36.2854150668255</v>
      </c>
      <c r="K13" s="133">
        <v>42.9987049044407</v>
      </c>
      <c r="L13" s="133">
        <v>40.068958671187502</v>
      </c>
      <c r="M13" s="133">
        <v>42.237546847801603</v>
      </c>
      <c r="N13" s="132">
        <v>46.649574113</v>
      </c>
      <c r="O13" s="133">
        <v>51.362653299999998</v>
      </c>
      <c r="P13" s="133">
        <v>42.865923795</v>
      </c>
      <c r="Q13" s="133">
        <v>18.564464927</v>
      </c>
      <c r="R13" s="133">
        <v>25.605427784</v>
      </c>
      <c r="S13" s="133">
        <v>33.599610069999997</v>
      </c>
      <c r="T13" s="133">
        <v>41.354717960000002</v>
      </c>
      <c r="U13" s="133">
        <v>43.598451054000002</v>
      </c>
      <c r="V13" s="133">
        <v>50.338000672</v>
      </c>
      <c r="W13" s="133">
        <v>47.438158498</v>
      </c>
      <c r="X13" s="133">
        <v>45.210074747999997</v>
      </c>
      <c r="Y13" s="133">
        <v>43.395885474000004</v>
      </c>
      <c r="Z13" s="132">
        <v>47.9178070420474</v>
      </c>
      <c r="AA13" s="133">
        <v>47.645186577836597</v>
      </c>
      <c r="AB13" s="133">
        <v>46.407742500311301</v>
      </c>
      <c r="AC13" s="133">
        <v>40.117922700462998</v>
      </c>
      <c r="AD13" s="133">
        <v>43.063029147713898</v>
      </c>
      <c r="AE13" s="133">
        <v>34.392769815611402</v>
      </c>
      <c r="AF13" s="133">
        <v>44.120516611891702</v>
      </c>
      <c r="AG13" s="133">
        <v>37.174967671356399</v>
      </c>
      <c r="AH13" s="133">
        <v>38.540389718369802</v>
      </c>
      <c r="AI13" s="133">
        <v>43.5142877978979</v>
      </c>
      <c r="AJ13" s="133">
        <v>42.632828764920802</v>
      </c>
      <c r="AK13" s="133">
        <v>41.785476298181102</v>
      </c>
      <c r="AL13" s="197">
        <v>45.053313313287703</v>
      </c>
      <c r="AM13" s="198">
        <v>44.223170924373498</v>
      </c>
      <c r="AN13" s="198">
        <v>41.8874520638173</v>
      </c>
      <c r="AO13" s="198">
        <v>46.035902836925302</v>
      </c>
      <c r="AP13" s="198">
        <v>42.942243349461599</v>
      </c>
      <c r="AQ13" s="198">
        <v>39.492515326439801</v>
      </c>
      <c r="AR13" s="198">
        <v>40.245529781206201</v>
      </c>
      <c r="AS13" s="198">
        <v>47.811706154615898</v>
      </c>
      <c r="AT13" s="198">
        <v>37.483168547714797</v>
      </c>
      <c r="AU13" s="198">
        <v>46.7905321609135</v>
      </c>
      <c r="AV13" s="198">
        <v>42.928234607587697</v>
      </c>
      <c r="AW13" s="198">
        <v>44.907635541145602</v>
      </c>
      <c r="AX13" s="197">
        <v>41.87</v>
      </c>
      <c r="AY13" s="198">
        <v>43.83</v>
      </c>
      <c r="AZ13" s="198">
        <v>51.8</v>
      </c>
      <c r="BA13" s="198">
        <v>49.269999999999996</v>
      </c>
      <c r="BB13" s="198">
        <v>35.65</v>
      </c>
      <c r="BC13" s="198">
        <v>35.08</v>
      </c>
      <c r="BD13" s="198">
        <v>42.08</v>
      </c>
      <c r="BE13" s="259">
        <v>41.940000000000005</v>
      </c>
      <c r="BF13" s="259">
        <v>42.51</v>
      </c>
      <c r="BG13" s="259">
        <v>38.92</v>
      </c>
      <c r="BH13" s="259">
        <v>37.57</v>
      </c>
      <c r="BI13" s="260">
        <v>44.48</v>
      </c>
      <c r="BJ13" s="198">
        <v>44.879999999999995</v>
      </c>
      <c r="BK13" s="198">
        <v>38.6</v>
      </c>
      <c r="BL13" s="198">
        <v>42.67</v>
      </c>
      <c r="BM13" s="198">
        <v>43.73</v>
      </c>
      <c r="BN13" s="198">
        <v>42.18</v>
      </c>
      <c r="BO13" s="198">
        <v>38.78</v>
      </c>
      <c r="BP13" s="198">
        <v>43.78</v>
      </c>
      <c r="BQ13" s="198">
        <v>39.839999999999996</v>
      </c>
      <c r="BR13" s="198">
        <v>33.08</v>
      </c>
      <c r="BS13" s="198">
        <v>34.380000000000003</v>
      </c>
      <c r="BT13" s="140">
        <f t="shared" si="27"/>
        <v>-0.11664953751284679</v>
      </c>
      <c r="BU13"/>
      <c r="BV13"/>
      <c r="BW13"/>
      <c r="BX13"/>
    </row>
    <row r="14" spans="1:76" s="83" customFormat="1">
      <c r="A14" s="97" t="s">
        <v>56</v>
      </c>
      <c r="B14" s="98">
        <f t="shared" ref="B14:AQ14" si="28">SUM(B15:B17)</f>
        <v>2.0951599999999999</v>
      </c>
      <c r="C14" s="99">
        <f t="shared" si="28"/>
        <v>1.115985</v>
      </c>
      <c r="D14" s="99">
        <f t="shared" si="28"/>
        <v>1.9446600000000001</v>
      </c>
      <c r="E14" s="99">
        <f t="shared" si="28"/>
        <v>2.0060509999999998</v>
      </c>
      <c r="F14" s="99">
        <f t="shared" si="28"/>
        <v>4.0591090000000003</v>
      </c>
      <c r="G14" s="99">
        <f t="shared" si="28"/>
        <v>3.2290199999999998</v>
      </c>
      <c r="H14" s="99">
        <f t="shared" si="28"/>
        <v>3.2333699999999999</v>
      </c>
      <c r="I14" s="99">
        <f t="shared" si="28"/>
        <v>0.46861999999999998</v>
      </c>
      <c r="J14" s="99">
        <f t="shared" si="28"/>
        <v>0.58751699999999996</v>
      </c>
      <c r="K14" s="99">
        <f t="shared" si="28"/>
        <v>3.7757900000000002</v>
      </c>
      <c r="L14" s="99">
        <f t="shared" si="28"/>
        <v>3.2453595000000002</v>
      </c>
      <c r="M14" s="99">
        <f t="shared" si="28"/>
        <v>2.8526785000000001</v>
      </c>
      <c r="N14" s="98">
        <f t="shared" si="28"/>
        <v>4.9930000000000003</v>
      </c>
      <c r="O14" s="99">
        <f t="shared" si="28"/>
        <v>4.4290000000000003</v>
      </c>
      <c r="P14" s="99">
        <f t="shared" si="28"/>
        <v>2.2970000000000002</v>
      </c>
      <c r="Q14" s="99">
        <f t="shared" si="28"/>
        <v>3.9860000000000002</v>
      </c>
      <c r="R14" s="99">
        <f t="shared" si="28"/>
        <v>4.1230000000000002</v>
      </c>
      <c r="S14" s="99">
        <f t="shared" si="28"/>
        <v>2.9420000000000002</v>
      </c>
      <c r="T14" s="99">
        <f t="shared" si="28"/>
        <v>5.6689999999999996</v>
      </c>
      <c r="U14" s="99">
        <f t="shared" si="28"/>
        <v>6.9850000000000003</v>
      </c>
      <c r="V14" s="99">
        <f t="shared" si="28"/>
        <v>6.1440000000000001</v>
      </c>
      <c r="W14" s="99">
        <f t="shared" si="28"/>
        <v>3.3260000000000001</v>
      </c>
      <c r="X14" s="99">
        <f t="shared" si="28"/>
        <v>1.6020000000000001</v>
      </c>
      <c r="Y14" s="99">
        <f t="shared" si="28"/>
        <v>8.5280000000000005</v>
      </c>
      <c r="Z14" s="98">
        <f t="shared" ref="Z14:AK14" si="29">SUM(Z15:Z17)</f>
        <v>4.9685509999999997</v>
      </c>
      <c r="AA14" s="99">
        <f t="shared" si="29"/>
        <v>4.6024099999999999</v>
      </c>
      <c r="AB14" s="99">
        <f t="shared" si="29"/>
        <v>9.7312600000000007</v>
      </c>
      <c r="AC14" s="99">
        <f t="shared" si="29"/>
        <v>2.8425039999999999</v>
      </c>
      <c r="AD14" s="99">
        <f t="shared" si="29"/>
        <v>3.2380135000000001</v>
      </c>
      <c r="AE14" s="99">
        <f t="shared" si="29"/>
        <v>4.8473839999999999</v>
      </c>
      <c r="AF14" s="99">
        <f t="shared" si="29"/>
        <v>18.233255499999999</v>
      </c>
      <c r="AG14" s="99">
        <f t="shared" si="29"/>
        <v>8.6834694999999993</v>
      </c>
      <c r="AH14" s="99">
        <f t="shared" si="29"/>
        <v>7.3549354999999998</v>
      </c>
      <c r="AI14" s="99">
        <f t="shared" si="29"/>
        <v>5.8226589999999998</v>
      </c>
      <c r="AJ14" s="99">
        <f t="shared" si="29"/>
        <v>2.042484</v>
      </c>
      <c r="AK14" s="99">
        <f t="shared" si="29"/>
        <v>7.6908656000000004</v>
      </c>
      <c r="AL14" s="253">
        <f t="shared" si="28"/>
        <v>5.9955420000000004</v>
      </c>
      <c r="AM14" s="254">
        <f t="shared" si="28"/>
        <v>9.2115355000000001</v>
      </c>
      <c r="AN14" s="254">
        <f t="shared" si="28"/>
        <v>11.15573</v>
      </c>
      <c r="AO14" s="254">
        <f t="shared" si="28"/>
        <v>3.9175049999999998</v>
      </c>
      <c r="AP14" s="254">
        <f t="shared" si="28"/>
        <v>2.7475510000000001</v>
      </c>
      <c r="AQ14" s="254">
        <f t="shared" si="28"/>
        <v>10.7122993</v>
      </c>
      <c r="AR14" s="254">
        <f t="shared" ref="AR14:AW14" si="30">SUM(AR15:AR17)</f>
        <v>11.223616</v>
      </c>
      <c r="AS14" s="254">
        <f t="shared" si="30"/>
        <v>7.6692539999999996</v>
      </c>
      <c r="AT14" s="254">
        <f t="shared" si="30"/>
        <v>6.7892679999999999</v>
      </c>
      <c r="AU14" s="254">
        <f t="shared" si="30"/>
        <v>3.2154600000000002</v>
      </c>
      <c r="AV14" s="254">
        <f t="shared" si="30"/>
        <v>2.0598909999999999</v>
      </c>
      <c r="AW14" s="254">
        <f t="shared" si="30"/>
        <v>9.1904184999999998</v>
      </c>
      <c r="AX14" s="253">
        <f t="shared" ref="AX14:BD14" si="31">SUM(AX15:AX17)</f>
        <v>7.0362834999999997</v>
      </c>
      <c r="AY14" s="254">
        <f t="shared" si="31"/>
        <v>8.8696819999999974</v>
      </c>
      <c r="AZ14" s="254">
        <f t="shared" si="31"/>
        <v>8.1727125000000012</v>
      </c>
      <c r="BA14" s="254">
        <f t="shared" si="31"/>
        <v>6.307785</v>
      </c>
      <c r="BB14" s="254">
        <f t="shared" si="31"/>
        <v>2.2829009999999994</v>
      </c>
      <c r="BC14" s="254">
        <f t="shared" si="31"/>
        <v>2.5897949999999996</v>
      </c>
      <c r="BD14" s="254">
        <f t="shared" si="31"/>
        <v>2.2137100000000003</v>
      </c>
      <c r="BE14" s="254">
        <f t="shared" ref="BE14:BN14" si="32">SUM(BE15:BE17)</f>
        <v>2.0235504999999998</v>
      </c>
      <c r="BF14" s="254">
        <f t="shared" si="32"/>
        <v>4.0240780000000003</v>
      </c>
      <c r="BG14" s="254">
        <f t="shared" si="32"/>
        <v>2.8528650000000004</v>
      </c>
      <c r="BH14" s="254">
        <f t="shared" si="32"/>
        <v>2.6757505000000004</v>
      </c>
      <c r="BI14" s="261">
        <f t="shared" si="32"/>
        <v>1.6727430000000003</v>
      </c>
      <c r="BJ14" s="254">
        <f t="shared" si="32"/>
        <v>3.77</v>
      </c>
      <c r="BK14" s="254">
        <f t="shared" si="32"/>
        <v>2.61</v>
      </c>
      <c r="BL14" s="254">
        <f t="shared" si="32"/>
        <v>1.77</v>
      </c>
      <c r="BM14" s="254">
        <f t="shared" si="32"/>
        <v>3.5900000000000003</v>
      </c>
      <c r="BN14" s="254">
        <f t="shared" si="32"/>
        <v>6.46</v>
      </c>
      <c r="BO14" s="254">
        <f t="shared" ref="BO14:BP14" si="33">SUM(BO15:BO17)</f>
        <v>1.8900000000000001</v>
      </c>
      <c r="BP14" s="254">
        <f t="shared" si="33"/>
        <v>3.3600000000000003</v>
      </c>
      <c r="BQ14" s="254">
        <f t="shared" ref="BQ14:BR14" si="34">SUM(BQ15:BQ17)</f>
        <v>3.85</v>
      </c>
      <c r="BR14" s="254">
        <f t="shared" si="34"/>
        <v>3.94</v>
      </c>
      <c r="BS14" s="254">
        <f>SUM(BS15:BS17)</f>
        <v>10.4</v>
      </c>
      <c r="BT14" s="138">
        <f t="shared" si="27"/>
        <v>2.6454581622334037</v>
      </c>
      <c r="BU14"/>
      <c r="BV14"/>
      <c r="BW14"/>
      <c r="BX14"/>
    </row>
    <row r="15" spans="1:76" s="83" customFormat="1">
      <c r="A15" s="169" t="s">
        <v>204</v>
      </c>
      <c r="B15" s="122">
        <v>0.85609999999999997</v>
      </c>
      <c r="C15" s="123">
        <v>7.0059999999999997E-2</v>
      </c>
      <c r="D15" s="123">
        <v>6.191E-2</v>
      </c>
      <c r="E15" s="123">
        <v>8.3509E-2</v>
      </c>
      <c r="F15" s="123">
        <v>1.023485</v>
      </c>
      <c r="G15" s="123">
        <v>0.62524999999999997</v>
      </c>
      <c r="H15" s="123">
        <v>1.72956</v>
      </c>
      <c r="I15" s="123">
        <v>0.29159000000000002</v>
      </c>
      <c r="J15" s="123">
        <v>5.4260000000000003E-2</v>
      </c>
      <c r="K15" s="123">
        <v>0.22547</v>
      </c>
      <c r="L15" s="123">
        <v>0.49724699999999999</v>
      </c>
      <c r="M15" s="123">
        <v>1.1306375</v>
      </c>
      <c r="N15" s="122">
        <v>1.784</v>
      </c>
      <c r="O15" s="123">
        <v>2.6389999999999998</v>
      </c>
      <c r="P15" s="123">
        <v>0.96499999999999997</v>
      </c>
      <c r="Q15" s="123">
        <v>0.53600000000000003</v>
      </c>
      <c r="R15" s="123">
        <v>0.27300000000000002</v>
      </c>
      <c r="S15" s="123">
        <v>0.94199999999999995</v>
      </c>
      <c r="T15" s="123">
        <v>2.484</v>
      </c>
      <c r="U15" s="123">
        <v>2.234</v>
      </c>
      <c r="V15" s="123">
        <v>2.585</v>
      </c>
      <c r="W15" s="123">
        <v>0.625</v>
      </c>
      <c r="X15" s="123">
        <v>0.34599999999999997</v>
      </c>
      <c r="Y15" s="123">
        <v>0.24</v>
      </c>
      <c r="Z15" s="122">
        <v>6.6414000000000001E-2</v>
      </c>
      <c r="AA15" s="123">
        <v>1.209185</v>
      </c>
      <c r="AB15" s="123">
        <v>0.23019999999999999</v>
      </c>
      <c r="AC15" s="123">
        <v>0.16999400000000001</v>
      </c>
      <c r="AD15" s="123">
        <v>0.28757149999999998</v>
      </c>
      <c r="AE15" s="123">
        <v>1.9481550000000001</v>
      </c>
      <c r="AF15" s="123">
        <v>15.069011</v>
      </c>
      <c r="AG15" s="123">
        <v>3.8982895000000002</v>
      </c>
      <c r="AH15" s="123">
        <v>3.7220175000000002</v>
      </c>
      <c r="AI15" s="123">
        <v>4.7724029999999997</v>
      </c>
      <c r="AJ15" s="123">
        <v>0.38523800000000002</v>
      </c>
      <c r="AK15" s="123">
        <v>4.0362906000000001</v>
      </c>
      <c r="AL15" s="197">
        <v>2.2274419999999999</v>
      </c>
      <c r="AM15" s="198">
        <v>3.7832154999999998</v>
      </c>
      <c r="AN15" s="198">
        <v>7.9107900000000004</v>
      </c>
      <c r="AO15" s="198">
        <v>1.3054349999999999</v>
      </c>
      <c r="AP15" s="198">
        <v>0.39214500000000002</v>
      </c>
      <c r="AQ15" s="198">
        <v>4.9865933</v>
      </c>
      <c r="AR15" s="198">
        <v>7.5416100000000004</v>
      </c>
      <c r="AS15" s="198">
        <v>4.2349300000000003</v>
      </c>
      <c r="AT15" s="198">
        <v>2.681508</v>
      </c>
      <c r="AU15" s="198">
        <v>0.65783999999999998</v>
      </c>
      <c r="AV15" s="198">
        <v>0.360101</v>
      </c>
      <c r="AW15" s="198">
        <v>6.3477560000000004</v>
      </c>
      <c r="AX15" s="197">
        <v>4.5668784999999996</v>
      </c>
      <c r="AY15" s="198">
        <v>5.8589439999999984</v>
      </c>
      <c r="AZ15" s="198">
        <v>4.7256325000000006</v>
      </c>
      <c r="BA15" s="198">
        <v>3.35893</v>
      </c>
      <c r="BB15" s="198">
        <v>0.29077600000000003</v>
      </c>
      <c r="BC15" s="198">
        <v>0.98604499999999984</v>
      </c>
      <c r="BD15" s="198">
        <v>0.69621</v>
      </c>
      <c r="BE15" s="198">
        <v>0.1881005</v>
      </c>
      <c r="BF15" s="198">
        <v>1.3621780000000001</v>
      </c>
      <c r="BG15" s="198">
        <v>0.85974500000000009</v>
      </c>
      <c r="BH15" s="198">
        <v>1.7314105000000002</v>
      </c>
      <c r="BI15" s="260">
        <v>0.39645300000000006</v>
      </c>
      <c r="BJ15" s="198">
        <v>3.11</v>
      </c>
      <c r="BK15" s="198">
        <v>1.1399999999999999</v>
      </c>
      <c r="BL15" s="198">
        <v>0.72</v>
      </c>
      <c r="BM15" s="198">
        <v>2.06</v>
      </c>
      <c r="BN15" s="198">
        <v>1.28</v>
      </c>
      <c r="BO15" s="198">
        <v>0.46</v>
      </c>
      <c r="BP15" s="198">
        <v>1.82</v>
      </c>
      <c r="BQ15" s="198">
        <v>1.42</v>
      </c>
      <c r="BR15" s="198">
        <v>0.65</v>
      </c>
      <c r="BS15" s="198">
        <v>4.82</v>
      </c>
      <c r="BT15" s="140">
        <f t="shared" si="27"/>
        <v>4.606313499933119</v>
      </c>
      <c r="BU15"/>
      <c r="BV15"/>
      <c r="BW15"/>
      <c r="BX15"/>
    </row>
    <row r="16" spans="1:76" s="83" customFormat="1">
      <c r="A16" s="169" t="s">
        <v>205</v>
      </c>
      <c r="B16" s="122">
        <v>0.31164999999999998</v>
      </c>
      <c r="C16" s="123">
        <v>0.3029</v>
      </c>
      <c r="D16" s="123">
        <v>0.58299999999999996</v>
      </c>
      <c r="E16" s="123">
        <v>0.85975999999999997</v>
      </c>
      <c r="F16" s="123">
        <v>0.56811</v>
      </c>
      <c r="G16" s="123">
        <v>1.95919</v>
      </c>
      <c r="H16" s="123">
        <v>2.3619999999999999E-2</v>
      </c>
      <c r="I16" s="123">
        <v>2.9389999999999999E-2</v>
      </c>
      <c r="J16" s="123">
        <v>0.47692699999999999</v>
      </c>
      <c r="K16" s="123">
        <v>1.1903699999999999</v>
      </c>
      <c r="L16" s="123">
        <v>0.16955999999999999</v>
      </c>
      <c r="M16" s="123">
        <v>0.93838999999999995</v>
      </c>
      <c r="N16" s="122">
        <v>2.4980000000000002</v>
      </c>
      <c r="O16" s="123">
        <v>1.121</v>
      </c>
      <c r="P16" s="123">
        <v>0.69699999999999995</v>
      </c>
      <c r="Q16" s="123">
        <v>1.3360000000000001</v>
      </c>
      <c r="R16" s="123">
        <v>1.74</v>
      </c>
      <c r="S16" s="123">
        <v>0.90700000000000003</v>
      </c>
      <c r="T16" s="123">
        <v>0.79100000000000004</v>
      </c>
      <c r="U16" s="123">
        <v>0.80900000000000005</v>
      </c>
      <c r="V16" s="123">
        <v>0.73499999999999999</v>
      </c>
      <c r="W16" s="123">
        <v>1.2290000000000001</v>
      </c>
      <c r="X16" s="123">
        <v>1.18</v>
      </c>
      <c r="Y16" s="123">
        <v>1.163</v>
      </c>
      <c r="Z16" s="122">
        <v>1.4804900000000001</v>
      </c>
      <c r="AA16" s="123">
        <v>1.347915</v>
      </c>
      <c r="AB16" s="123">
        <v>4.5260699999999998</v>
      </c>
      <c r="AC16" s="123">
        <v>0.84923999999999999</v>
      </c>
      <c r="AD16" s="123">
        <v>1.1868240000000001</v>
      </c>
      <c r="AE16" s="123">
        <v>1.12649</v>
      </c>
      <c r="AF16" s="123">
        <v>0.83637600000000001</v>
      </c>
      <c r="AG16" s="123">
        <v>1.17093</v>
      </c>
      <c r="AH16" s="123">
        <v>1.5189680000000001</v>
      </c>
      <c r="AI16" s="123">
        <v>0.84826599999999996</v>
      </c>
      <c r="AJ16" s="123">
        <v>1.4382140000000001</v>
      </c>
      <c r="AK16" s="123">
        <v>2.0808439999999999</v>
      </c>
      <c r="AL16" s="197">
        <v>1.2368699999999999</v>
      </c>
      <c r="AM16" s="198">
        <v>2.7953700000000001</v>
      </c>
      <c r="AN16" s="198">
        <v>2.3891499999999999</v>
      </c>
      <c r="AO16" s="198">
        <v>2.25691</v>
      </c>
      <c r="AP16" s="198">
        <v>1.81212</v>
      </c>
      <c r="AQ16" s="198">
        <v>1.9584459999999999</v>
      </c>
      <c r="AR16" s="198">
        <v>1.574276</v>
      </c>
      <c r="AS16" s="198">
        <v>1.587866</v>
      </c>
      <c r="AT16" s="198">
        <v>1.5063200000000001</v>
      </c>
      <c r="AU16" s="198">
        <v>1.73461</v>
      </c>
      <c r="AV16" s="198">
        <v>1.65828</v>
      </c>
      <c r="AW16" s="198">
        <v>2.7959100000000001</v>
      </c>
      <c r="AX16" s="197">
        <v>1.9123400000000002</v>
      </c>
      <c r="AY16" s="198">
        <v>2.8219859999999999</v>
      </c>
      <c r="AZ16" s="198">
        <v>1.85192</v>
      </c>
      <c r="BA16" s="198">
        <v>2.0648549999999997</v>
      </c>
      <c r="BB16" s="198">
        <v>1.8501399999999992</v>
      </c>
      <c r="BC16" s="198">
        <v>1.6011599999999997</v>
      </c>
      <c r="BD16" s="198">
        <v>1.2662400000000003</v>
      </c>
      <c r="BE16" s="198">
        <v>1.7181899999999999</v>
      </c>
      <c r="BF16" s="198">
        <v>1.7565</v>
      </c>
      <c r="BG16" s="198">
        <v>1.75156</v>
      </c>
      <c r="BH16" s="198">
        <v>0.65281000000000011</v>
      </c>
      <c r="BI16" s="260">
        <v>1.1361400000000001</v>
      </c>
      <c r="BJ16" s="198">
        <v>0.56000000000000005</v>
      </c>
      <c r="BK16" s="198">
        <v>0.61</v>
      </c>
      <c r="BL16" s="198">
        <v>0.86</v>
      </c>
      <c r="BM16" s="198">
        <v>1.22</v>
      </c>
      <c r="BN16" s="198">
        <v>1.73</v>
      </c>
      <c r="BO16" s="198">
        <v>1.08</v>
      </c>
      <c r="BP16" s="198">
        <v>1.26</v>
      </c>
      <c r="BQ16" s="198">
        <v>1.99</v>
      </c>
      <c r="BR16" s="198">
        <v>0.89</v>
      </c>
      <c r="BS16" s="198">
        <v>1.1299999999999999</v>
      </c>
      <c r="BT16" s="140">
        <f t="shared" si="27"/>
        <v>-0.35486080979241363</v>
      </c>
      <c r="BU16"/>
      <c r="BV16"/>
      <c r="BW16"/>
      <c r="BX16"/>
    </row>
    <row r="17" spans="1:76" s="83" customFormat="1">
      <c r="A17" s="169" t="s">
        <v>177</v>
      </c>
      <c r="B17" s="122">
        <v>0.92740999999999996</v>
      </c>
      <c r="C17" s="123">
        <v>0.74302500000000005</v>
      </c>
      <c r="D17" s="123">
        <v>1.29975</v>
      </c>
      <c r="E17" s="123">
        <v>1.0627819999999999</v>
      </c>
      <c r="F17" s="123">
        <v>2.467514</v>
      </c>
      <c r="G17" s="123">
        <v>0.64458000000000004</v>
      </c>
      <c r="H17" s="123">
        <v>1.4801899999999999</v>
      </c>
      <c r="I17" s="123">
        <v>0.14763999999999999</v>
      </c>
      <c r="J17" s="123">
        <v>5.6329999999999998E-2</v>
      </c>
      <c r="K17" s="123">
        <v>2.35995</v>
      </c>
      <c r="L17" s="123">
        <v>2.5785524999999998</v>
      </c>
      <c r="M17" s="123">
        <v>0.78365099999999999</v>
      </c>
      <c r="N17" s="122">
        <v>0.71099999999999997</v>
      </c>
      <c r="O17" s="123">
        <v>0.66900000000000004</v>
      </c>
      <c r="P17" s="123">
        <v>0.63500000000000001</v>
      </c>
      <c r="Q17" s="123">
        <v>2.1139999999999999</v>
      </c>
      <c r="R17" s="123">
        <v>2.11</v>
      </c>
      <c r="S17" s="123">
        <v>1.093</v>
      </c>
      <c r="T17" s="123">
        <v>2.3940000000000001</v>
      </c>
      <c r="U17" s="123">
        <v>3.9420000000000002</v>
      </c>
      <c r="V17" s="123">
        <v>2.8239999999999998</v>
      </c>
      <c r="W17" s="123">
        <v>1.472</v>
      </c>
      <c r="X17" s="123">
        <v>7.5999999999999998E-2</v>
      </c>
      <c r="Y17" s="123">
        <v>7.125</v>
      </c>
      <c r="Z17" s="122">
        <v>3.4216470000000001</v>
      </c>
      <c r="AA17" s="123">
        <v>2.0453100000000002</v>
      </c>
      <c r="AB17" s="123">
        <v>4.97499</v>
      </c>
      <c r="AC17" s="123">
        <v>1.8232699999999999</v>
      </c>
      <c r="AD17" s="123">
        <v>1.7636179999999999</v>
      </c>
      <c r="AE17" s="123">
        <v>1.7727390000000001</v>
      </c>
      <c r="AF17" s="123">
        <v>2.3278685000000001</v>
      </c>
      <c r="AG17" s="123">
        <v>3.6142500000000002</v>
      </c>
      <c r="AH17" s="123">
        <v>2.11395</v>
      </c>
      <c r="AI17" s="123">
        <v>0.20199</v>
      </c>
      <c r="AJ17" s="123">
        <v>0.219032</v>
      </c>
      <c r="AK17" s="123">
        <v>1.573731</v>
      </c>
      <c r="AL17" s="197">
        <v>2.5312299999999999</v>
      </c>
      <c r="AM17" s="198">
        <v>2.6329500000000001</v>
      </c>
      <c r="AN17" s="198">
        <v>0.85579000000000005</v>
      </c>
      <c r="AO17" s="198">
        <v>0.35515999999999998</v>
      </c>
      <c r="AP17" s="198">
        <v>0.54328600000000005</v>
      </c>
      <c r="AQ17" s="198">
        <v>3.7672599999999998</v>
      </c>
      <c r="AR17" s="198">
        <v>2.1077300000000001</v>
      </c>
      <c r="AS17" s="198">
        <v>1.8464579999999999</v>
      </c>
      <c r="AT17" s="198">
        <v>2.6014400000000002</v>
      </c>
      <c r="AU17" s="198">
        <v>0.82301000000000002</v>
      </c>
      <c r="AV17" s="198">
        <v>4.1509999999999998E-2</v>
      </c>
      <c r="AW17" s="198">
        <v>4.6752500000000002E-2</v>
      </c>
      <c r="AX17" s="197">
        <v>0.55706500000000003</v>
      </c>
      <c r="AY17" s="198">
        <v>0.188752</v>
      </c>
      <c r="AZ17" s="198">
        <v>1.5951600000000001</v>
      </c>
      <c r="BA17" s="198">
        <v>0.88400000000000012</v>
      </c>
      <c r="BB17" s="198">
        <v>0.141985</v>
      </c>
      <c r="BC17" s="198">
        <v>2.5899999999999999E-3</v>
      </c>
      <c r="BD17" s="198">
        <v>0.25125999999999998</v>
      </c>
      <c r="BE17" s="198">
        <v>0.11725999999999999</v>
      </c>
      <c r="BF17" s="198">
        <v>0.90540000000000009</v>
      </c>
      <c r="BG17" s="198">
        <v>0.24156</v>
      </c>
      <c r="BH17" s="198">
        <v>0.29152999999999996</v>
      </c>
      <c r="BI17" s="260">
        <v>0.14014999999999997</v>
      </c>
      <c r="BJ17" s="198">
        <v>0.1</v>
      </c>
      <c r="BK17" s="198">
        <v>0.86</v>
      </c>
      <c r="BL17" s="198">
        <v>0.19</v>
      </c>
      <c r="BM17" s="198">
        <v>0.31</v>
      </c>
      <c r="BN17" s="198">
        <v>3.45</v>
      </c>
      <c r="BO17" s="198">
        <v>0.35</v>
      </c>
      <c r="BP17" s="198">
        <v>0.28000000000000003</v>
      </c>
      <c r="BQ17" s="198">
        <v>0.44</v>
      </c>
      <c r="BR17" s="198">
        <v>2.4</v>
      </c>
      <c r="BS17" s="198">
        <v>4.45</v>
      </c>
      <c r="BT17" s="140">
        <f t="shared" si="27"/>
        <v>17.421924159629079</v>
      </c>
      <c r="BU17"/>
      <c r="BV17"/>
      <c r="BW17"/>
      <c r="BX17"/>
    </row>
    <row r="18" spans="1:76" s="83" customFormat="1">
      <c r="A18" s="246" t="s">
        <v>121</v>
      </c>
      <c r="B18" s="163">
        <v>2.8344399999999998</v>
      </c>
      <c r="C18" s="162">
        <v>1.6363700000000001</v>
      </c>
      <c r="D18" s="162">
        <v>1.5846100000000001</v>
      </c>
      <c r="E18" s="162">
        <v>2.2933300000000001</v>
      </c>
      <c r="F18" s="162">
        <v>2.31874</v>
      </c>
      <c r="G18" s="162">
        <v>1.9253499999999999</v>
      </c>
      <c r="H18" s="162">
        <v>1.4809399999999999</v>
      </c>
      <c r="I18" s="162">
        <v>2.3933900000000001</v>
      </c>
      <c r="J18" s="162">
        <v>2.7606600000000001</v>
      </c>
      <c r="K18" s="162">
        <v>2.9155899999999999</v>
      </c>
      <c r="L18" s="162">
        <v>2.5577000000000001</v>
      </c>
      <c r="M18" s="162">
        <v>2.5942750000000001</v>
      </c>
      <c r="N18" s="163">
        <v>3.1251560700000001</v>
      </c>
      <c r="O18" s="162">
        <v>3.3620206769999998</v>
      </c>
      <c r="P18" s="162">
        <v>2.4379111999999998</v>
      </c>
      <c r="Q18" s="162">
        <v>1.3256549559999999</v>
      </c>
      <c r="R18" s="162">
        <v>3.8037271939999999</v>
      </c>
      <c r="S18" s="162">
        <v>3.0897068000000001</v>
      </c>
      <c r="T18" s="162">
        <v>4.2652196</v>
      </c>
      <c r="U18" s="162">
        <v>2.8067652359999999</v>
      </c>
      <c r="V18" s="162">
        <v>7.0617320000000001</v>
      </c>
      <c r="W18" s="162">
        <v>3.4206911619999998</v>
      </c>
      <c r="X18" s="162">
        <v>1.946233265</v>
      </c>
      <c r="Y18" s="162">
        <v>3.4086661999999999</v>
      </c>
      <c r="Z18" s="163">
        <v>2.6730368179999999</v>
      </c>
      <c r="AA18" s="162">
        <v>1.132930062</v>
      </c>
      <c r="AB18" s="162">
        <v>1.6465138240000099</v>
      </c>
      <c r="AC18" s="162">
        <v>1.503730674</v>
      </c>
      <c r="AD18" s="162">
        <v>2.133805084</v>
      </c>
      <c r="AE18" s="162">
        <v>1.7907574230000001</v>
      </c>
      <c r="AF18" s="162">
        <v>2.7648380879999901</v>
      </c>
      <c r="AG18" s="162">
        <v>2.2876470449999999</v>
      </c>
      <c r="AH18" s="162">
        <v>2.1816759559999999</v>
      </c>
      <c r="AI18" s="162">
        <v>1.2822891599999999</v>
      </c>
      <c r="AJ18" s="162">
        <v>3.1005928909999998</v>
      </c>
      <c r="AK18" s="162">
        <v>2.8145608929999999</v>
      </c>
      <c r="AL18" s="255">
        <v>3.4763188879923002</v>
      </c>
      <c r="AM18" s="256">
        <v>2.5564843120332901</v>
      </c>
      <c r="AN18" s="256">
        <v>2.58577639703346</v>
      </c>
      <c r="AO18" s="256">
        <v>1.0403878989978801</v>
      </c>
      <c r="AP18" s="256">
        <v>1.5571941050107001</v>
      </c>
      <c r="AQ18" s="256">
        <v>4.1691618569519999</v>
      </c>
      <c r="AR18" s="256">
        <v>3.9889623098785001</v>
      </c>
      <c r="AS18" s="256">
        <v>2.3357797269851099</v>
      </c>
      <c r="AT18" s="256">
        <v>1.9759696110626599</v>
      </c>
      <c r="AU18" s="256">
        <v>2.4382308890009998</v>
      </c>
      <c r="AV18" s="256">
        <v>2.2460344169908</v>
      </c>
      <c r="AW18" s="256">
        <v>2.1847657180698001</v>
      </c>
      <c r="AX18" s="255">
        <v>1.0900000000000001</v>
      </c>
      <c r="AY18" s="256">
        <v>1.4</v>
      </c>
      <c r="AZ18" s="256">
        <v>1.72</v>
      </c>
      <c r="BA18" s="256">
        <v>4.1399999999999997</v>
      </c>
      <c r="BB18" s="256">
        <v>2.19</v>
      </c>
      <c r="BC18" s="256">
        <v>1.25</v>
      </c>
      <c r="BD18" s="256">
        <v>1.47</v>
      </c>
      <c r="BE18" s="256">
        <v>4.2</v>
      </c>
      <c r="BF18" s="256">
        <v>4.24</v>
      </c>
      <c r="BG18" s="256">
        <v>3.16</v>
      </c>
      <c r="BH18" s="256">
        <v>1.26</v>
      </c>
      <c r="BI18" s="262">
        <v>2.0699999999999998</v>
      </c>
      <c r="BJ18" s="256">
        <v>0.74</v>
      </c>
      <c r="BK18" s="256">
        <v>3.49</v>
      </c>
      <c r="BL18" s="256">
        <v>0.16</v>
      </c>
      <c r="BM18" s="256">
        <v>0.96</v>
      </c>
      <c r="BN18" s="256">
        <v>1.34</v>
      </c>
      <c r="BO18" s="256">
        <v>0.79</v>
      </c>
      <c r="BP18" s="256">
        <v>1.87</v>
      </c>
      <c r="BQ18" s="256">
        <v>0.89</v>
      </c>
      <c r="BR18" s="256">
        <v>0.5</v>
      </c>
      <c r="BS18" s="256">
        <v>0.48</v>
      </c>
      <c r="BT18" s="166">
        <f t="shared" si="27"/>
        <v>-0.84810126582278489</v>
      </c>
      <c r="BU18"/>
      <c r="BV18"/>
      <c r="BW18"/>
      <c r="BX18"/>
    </row>
    <row r="19" spans="1:76">
      <c r="A19" s="26" t="s">
        <v>59</v>
      </c>
    </row>
    <row r="20" spans="1:76">
      <c r="A20" s="82" t="s">
        <v>206</v>
      </c>
      <c r="M20" s="202"/>
      <c r="BL20" s="202"/>
      <c r="BM20" s="202"/>
      <c r="BV20" s="109"/>
    </row>
    <row r="21" spans="1:76">
      <c r="A21" s="82" t="s">
        <v>61</v>
      </c>
      <c r="Z21" s="248"/>
      <c r="BM21" s="264"/>
      <c r="BO21" s="202"/>
      <c r="BP21" s="202"/>
      <c r="BQ21" s="202"/>
      <c r="BR21" s="202"/>
      <c r="BS21" s="202"/>
      <c r="BT21" s="51"/>
      <c r="BV21" s="109"/>
    </row>
    <row r="22" spans="1:76">
      <c r="BO22" s="202"/>
      <c r="BP22" s="202"/>
      <c r="BQ22" s="202"/>
      <c r="BR22" s="202"/>
      <c r="BS22" s="202"/>
      <c r="BT22" s="51"/>
    </row>
    <row r="23" spans="1:76"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BO23" s="202"/>
      <c r="BP23" s="202"/>
      <c r="BQ23" s="202"/>
      <c r="BR23" s="202"/>
      <c r="BS23" s="202"/>
      <c r="BT23" s="51"/>
    </row>
    <row r="24" spans="1:76">
      <c r="BO24" s="202"/>
      <c r="BP24" s="202"/>
      <c r="BQ24" s="202"/>
      <c r="BR24" s="202"/>
      <c r="BS24" s="202"/>
      <c r="BT24" s="51"/>
    </row>
    <row r="25" spans="1:76">
      <c r="BO25" s="202"/>
      <c r="BP25" s="202"/>
      <c r="BQ25" s="202"/>
      <c r="BR25" s="202"/>
      <c r="BS25" s="202"/>
      <c r="BT25" s="51"/>
    </row>
    <row r="26" spans="1:76">
      <c r="BO26" s="202"/>
      <c r="BP26" s="202"/>
      <c r="BQ26" s="202"/>
      <c r="BR26" s="202"/>
      <c r="BS26" s="202"/>
      <c r="BT26" s="51"/>
    </row>
    <row r="27" spans="1:76">
      <c r="BO27" s="202"/>
      <c r="BP27" s="202"/>
      <c r="BQ27" s="202"/>
      <c r="BR27" s="202"/>
      <c r="BS27" s="202"/>
      <c r="BT27" s="51"/>
    </row>
    <row r="28" spans="1:76">
      <c r="BO28" s="202"/>
      <c r="BP28" s="202"/>
      <c r="BQ28" s="202"/>
      <c r="BR28" s="202"/>
      <c r="BS28" s="202"/>
      <c r="BT28" s="51"/>
    </row>
    <row r="29" spans="1:76">
      <c r="BO29" s="202"/>
      <c r="BP29" s="202"/>
      <c r="BQ29" s="202"/>
      <c r="BR29" s="202"/>
      <c r="BS29" s="202"/>
      <c r="BT29" s="51"/>
    </row>
    <row r="30" spans="1:76">
      <c r="BO30" s="202"/>
      <c r="BP30" s="202"/>
      <c r="BQ30" s="202"/>
      <c r="BR30" s="202"/>
      <c r="BS30" s="202"/>
      <c r="BT30" s="51"/>
    </row>
    <row r="31" spans="1:76">
      <c r="BO31" s="202"/>
      <c r="BP31" s="202"/>
      <c r="BQ31" s="202"/>
      <c r="BR31" s="202"/>
      <c r="BS31" s="202"/>
      <c r="BT31" s="51"/>
    </row>
  </sheetData>
  <mergeCells count="7">
    <mergeCell ref="BJ6:BT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14:BS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W16"/>
  <sheetViews>
    <sheetView showGridLines="0" zoomScale="78" zoomScaleNormal="78" workbookViewId="0">
      <pane xSplit="1" ySplit="7" topLeftCell="BS8" activePane="bottomRight" state="frozen"/>
      <selection pane="topRight"/>
      <selection pane="bottomLeft"/>
      <selection pane="bottomRight" activeCell="BT10" sqref="BT10"/>
    </sheetView>
  </sheetViews>
  <sheetFormatPr baseColWidth="10" defaultColWidth="11" defaultRowHeight="15"/>
  <cols>
    <col min="1" max="1" width="20" customWidth="1"/>
    <col min="2" max="2" width="11.28515625" customWidth="1"/>
    <col min="3" max="3" width="10.85546875" customWidth="1"/>
    <col min="4" max="6" width="11.5703125" customWidth="1"/>
    <col min="7" max="9" width="11.28515625" customWidth="1"/>
    <col min="10" max="14" width="11.5703125" customWidth="1"/>
    <col min="15" max="15" width="11.28515625" customWidth="1"/>
    <col min="16" max="16" width="11.5703125" customWidth="1"/>
    <col min="17" max="17" width="10.7109375" customWidth="1"/>
    <col min="18" max="18" width="10.28515625" customWidth="1"/>
    <col min="19" max="19" width="10.7109375" customWidth="1"/>
    <col min="20" max="20" width="11.28515625" customWidth="1"/>
    <col min="21" max="21" width="11.5703125" customWidth="1"/>
    <col min="22" max="22" width="10.85546875" customWidth="1"/>
    <col min="23" max="24" width="11.28515625" customWidth="1"/>
    <col min="25" max="25" width="11.5703125" customWidth="1"/>
    <col min="26" max="26" width="13.140625" customWidth="1"/>
    <col min="27" max="27" width="11.28515625" customWidth="1"/>
    <col min="28" max="71" width="12.140625" customWidth="1"/>
    <col min="72" max="72" width="12.5703125" customWidth="1"/>
  </cols>
  <sheetData>
    <row r="1" spans="1:75">
      <c r="A1" s="87" t="s">
        <v>30</v>
      </c>
    </row>
    <row r="3" spans="1:75">
      <c r="A3" s="228" t="s">
        <v>207</v>
      </c>
    </row>
    <row r="4" spans="1:75">
      <c r="A4" s="56" t="s">
        <v>208</v>
      </c>
    </row>
    <row r="5" spans="1:75">
      <c r="A5" s="229" t="s">
        <v>180</v>
      </c>
    </row>
    <row r="6" spans="1:75">
      <c r="A6" s="682" t="s">
        <v>209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4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3"/>
      <c r="AX6" s="682">
        <v>2023</v>
      </c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9"/>
      <c r="BJ6" s="722">
        <v>2024</v>
      </c>
      <c r="BK6" s="683"/>
      <c r="BL6" s="683"/>
      <c r="BM6" s="683"/>
      <c r="BN6" s="683"/>
      <c r="BO6" s="683"/>
      <c r="BP6" s="683"/>
      <c r="BQ6" s="683"/>
      <c r="BR6" s="683"/>
      <c r="BS6" s="683"/>
      <c r="BT6" s="684"/>
    </row>
    <row r="7" spans="1:75" ht="25.5">
      <c r="A7" s="680"/>
      <c r="B7" s="91" t="s">
        <v>35</v>
      </c>
      <c r="C7" s="91" t="s">
        <v>36</v>
      </c>
      <c r="D7" s="91" t="s">
        <v>37</v>
      </c>
      <c r="E7" s="91" t="s">
        <v>38</v>
      </c>
      <c r="F7" s="230" t="s">
        <v>39</v>
      </c>
      <c r="G7" s="91" t="s">
        <v>40</v>
      </c>
      <c r="H7" s="230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91" t="s">
        <v>46</v>
      </c>
      <c r="N7" s="91" t="s">
        <v>35</v>
      </c>
      <c r="O7" s="91" t="s">
        <v>36</v>
      </c>
      <c r="P7" s="91" t="s">
        <v>37</v>
      </c>
      <c r="Q7" s="91" t="s">
        <v>38</v>
      </c>
      <c r="R7" s="230" t="s">
        <v>39</v>
      </c>
      <c r="S7" s="91" t="s">
        <v>40</v>
      </c>
      <c r="T7" s="230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91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64" t="s">
        <v>44</v>
      </c>
      <c r="BT7" s="45" t="str">
        <f>'Cdr 15'!BT7</f>
        <v>Var. % 
Oct 24/23</v>
      </c>
    </row>
    <row r="8" spans="1:75">
      <c r="A8" s="94" t="s">
        <v>48</v>
      </c>
      <c r="B8" s="231">
        <f>SUM(B9:B10)</f>
        <v>12318.73</v>
      </c>
      <c r="C8" s="232">
        <f>SUM(C9:C10)</f>
        <v>11901.35</v>
      </c>
      <c r="D8" s="232">
        <f t="shared" ref="D8:O8" si="0">SUM(D9:D10)</f>
        <v>13047.72</v>
      </c>
      <c r="E8" s="232">
        <f t="shared" si="0"/>
        <v>12543.35</v>
      </c>
      <c r="F8" s="232">
        <f t="shared" si="0"/>
        <v>13300.75</v>
      </c>
      <c r="G8" s="232">
        <f t="shared" si="0"/>
        <v>11892.23</v>
      </c>
      <c r="H8" s="232">
        <f t="shared" si="0"/>
        <v>11877.39</v>
      </c>
      <c r="I8" s="232">
        <f t="shared" si="0"/>
        <v>12481.79</v>
      </c>
      <c r="J8" s="232">
        <f t="shared" si="0"/>
        <v>10007.549999999999</v>
      </c>
      <c r="K8" s="232">
        <f t="shared" si="0"/>
        <v>12735.6</v>
      </c>
      <c r="L8" s="232">
        <f t="shared" si="0"/>
        <v>12420.15</v>
      </c>
      <c r="M8" s="232">
        <f t="shared" si="0"/>
        <v>12246.55</v>
      </c>
      <c r="N8" s="231">
        <f t="shared" si="0"/>
        <v>15159.543</v>
      </c>
      <c r="O8" s="232">
        <f t="shared" si="0"/>
        <v>14108.076999999999</v>
      </c>
      <c r="P8" s="232">
        <f t="shared" ref="P8:AA8" si="1">SUM(P9:P10)</f>
        <v>13107.7</v>
      </c>
      <c r="Q8" s="232">
        <f t="shared" si="1"/>
        <v>4272.4709999999995</v>
      </c>
      <c r="R8" s="232">
        <f t="shared" si="1"/>
        <v>6815.9350000000004</v>
      </c>
      <c r="S8" s="232">
        <f t="shared" si="1"/>
        <v>8289.0030000000006</v>
      </c>
      <c r="T8" s="232">
        <f t="shared" si="1"/>
        <v>10816.391</v>
      </c>
      <c r="U8" s="232">
        <f t="shared" si="1"/>
        <v>10875.773999999999</v>
      </c>
      <c r="V8" s="232">
        <f t="shared" si="1"/>
        <v>11331.393</v>
      </c>
      <c r="W8" s="232">
        <f t="shared" si="1"/>
        <v>14416.046</v>
      </c>
      <c r="X8" s="232">
        <f t="shared" si="1"/>
        <v>12380.387000000001</v>
      </c>
      <c r="Y8" s="232">
        <f t="shared" si="1"/>
        <v>13199.882</v>
      </c>
      <c r="Z8" s="239">
        <f t="shared" si="1"/>
        <v>14630</v>
      </c>
      <c r="AA8" s="240">
        <f t="shared" si="1"/>
        <v>13371</v>
      </c>
      <c r="AB8" s="240">
        <f t="shared" ref="AB8:AM8" si="2">SUM(AB9:AB10)</f>
        <v>12906</v>
      </c>
      <c r="AC8" s="240">
        <f t="shared" si="2"/>
        <v>10789</v>
      </c>
      <c r="AD8" s="240">
        <f t="shared" si="2"/>
        <v>10605</v>
      </c>
      <c r="AE8" s="240">
        <f t="shared" si="2"/>
        <v>9485</v>
      </c>
      <c r="AF8" s="240">
        <f t="shared" si="2"/>
        <v>10489</v>
      </c>
      <c r="AG8" s="240">
        <f t="shared" si="2"/>
        <v>9739</v>
      </c>
      <c r="AH8" s="240">
        <f t="shared" si="2"/>
        <v>10298</v>
      </c>
      <c r="AI8" s="240">
        <f t="shared" si="2"/>
        <v>11887</v>
      </c>
      <c r="AJ8" s="240">
        <f t="shared" si="2"/>
        <v>11934</v>
      </c>
      <c r="AK8" s="240">
        <f t="shared" si="2"/>
        <v>12910</v>
      </c>
      <c r="AL8" s="231">
        <f t="shared" si="2"/>
        <v>12646</v>
      </c>
      <c r="AM8" s="232">
        <f t="shared" si="2"/>
        <v>11363</v>
      </c>
      <c r="AN8" s="232">
        <f t="shared" ref="AN8:AV8" si="3">SUM(AN9:AN10)</f>
        <v>12396</v>
      </c>
      <c r="AO8" s="232">
        <f t="shared" si="3"/>
        <v>13669</v>
      </c>
      <c r="AP8" s="232">
        <f t="shared" si="3"/>
        <v>11276</v>
      </c>
      <c r="AQ8" s="232">
        <f t="shared" si="3"/>
        <v>11297</v>
      </c>
      <c r="AR8" s="232">
        <f t="shared" si="3"/>
        <v>10314</v>
      </c>
      <c r="AS8" s="232">
        <f t="shared" si="3"/>
        <v>10048</v>
      </c>
      <c r="AT8" s="232">
        <f t="shared" si="3"/>
        <v>8839</v>
      </c>
      <c r="AU8" s="232">
        <f t="shared" si="3"/>
        <v>14289</v>
      </c>
      <c r="AV8" s="232">
        <f t="shared" si="3"/>
        <v>13515</v>
      </c>
      <c r="AW8" s="240">
        <f t="shared" ref="AW8:BC8" si="4">SUM(AW9:AW10)</f>
        <v>12731</v>
      </c>
      <c r="AX8" s="231">
        <f t="shared" si="4"/>
        <v>13112</v>
      </c>
      <c r="AY8" s="231">
        <f t="shared" si="4"/>
        <v>13043</v>
      </c>
      <c r="AZ8" s="231">
        <f t="shared" si="4"/>
        <v>16063</v>
      </c>
      <c r="BA8" s="231">
        <f t="shared" si="4"/>
        <v>13892</v>
      </c>
      <c r="BB8" s="231">
        <f t="shared" ref="BB8" si="5">SUM(BB9:BB10)</f>
        <v>10864</v>
      </c>
      <c r="BC8" s="231">
        <f t="shared" si="4"/>
        <v>9715</v>
      </c>
      <c r="BD8" s="231">
        <f t="shared" ref="BD8:BI8" si="6">SUM(BD9:BD10)</f>
        <v>12347</v>
      </c>
      <c r="BE8" s="231">
        <f t="shared" si="6"/>
        <v>12875</v>
      </c>
      <c r="BF8" s="231">
        <f t="shared" si="6"/>
        <v>12029</v>
      </c>
      <c r="BG8" s="231">
        <f t="shared" si="6"/>
        <v>11505</v>
      </c>
      <c r="BH8" s="231">
        <f t="shared" si="6"/>
        <v>11810</v>
      </c>
      <c r="BI8" s="241">
        <f t="shared" si="6"/>
        <v>14673</v>
      </c>
      <c r="BJ8" s="232">
        <f t="shared" ref="BJ8:BL8" si="7">SUM(BJ9:BJ10)</f>
        <v>14884</v>
      </c>
      <c r="BK8" s="232">
        <f t="shared" si="7"/>
        <v>12547.61</v>
      </c>
      <c r="BL8" s="232">
        <f t="shared" si="7"/>
        <v>15182.52</v>
      </c>
      <c r="BM8" s="232">
        <f t="shared" ref="BM8:BN8" si="8">SUM(BM9:BM10)</f>
        <v>13594.720000000001</v>
      </c>
      <c r="BN8" s="232">
        <f t="shared" si="8"/>
        <v>14290.78</v>
      </c>
      <c r="BO8" s="232">
        <f t="shared" ref="BO8:BR8" si="9">SUM(BO9:BO10)</f>
        <v>12661.11</v>
      </c>
      <c r="BP8" s="232">
        <f t="shared" si="9"/>
        <v>15006.61</v>
      </c>
      <c r="BQ8" s="232">
        <f t="shared" si="9"/>
        <v>14419.86</v>
      </c>
      <c r="BR8" s="232">
        <f t="shared" si="9"/>
        <v>11379.82</v>
      </c>
      <c r="BS8" s="232">
        <f t="shared" ref="BS8" si="10">SUM(BS9:BS10)</f>
        <v>12777.25</v>
      </c>
      <c r="BT8" s="164">
        <f>+IFERROR(BS8/BG8-1,"-")</f>
        <v>0.11058235549760975</v>
      </c>
      <c r="BU8" s="143"/>
      <c r="BW8" s="52"/>
    </row>
    <row r="9" spans="1:75">
      <c r="A9" s="233" t="s">
        <v>210</v>
      </c>
      <c r="B9" s="234">
        <v>6021.36</v>
      </c>
      <c r="C9" s="235">
        <v>5617.97</v>
      </c>
      <c r="D9" s="235">
        <v>6322.27</v>
      </c>
      <c r="E9" s="235">
        <v>6107.19</v>
      </c>
      <c r="F9" s="235">
        <v>6486.26</v>
      </c>
      <c r="G9" s="235">
        <v>5355.4</v>
      </c>
      <c r="H9" s="235">
        <v>5734.1</v>
      </c>
      <c r="I9" s="235">
        <v>5664.64</v>
      </c>
      <c r="J9" s="235">
        <v>4342.7</v>
      </c>
      <c r="K9" s="235">
        <v>5985.49</v>
      </c>
      <c r="L9" s="235">
        <v>5888.87</v>
      </c>
      <c r="M9" s="235">
        <v>5241.24</v>
      </c>
      <c r="N9" s="234">
        <v>7709.2569999999996</v>
      </c>
      <c r="O9" s="235">
        <v>6552.625</v>
      </c>
      <c r="P9" s="235">
        <v>6655.2759999999998</v>
      </c>
      <c r="Q9" s="235">
        <v>2972.4580000000001</v>
      </c>
      <c r="R9" s="235">
        <v>3727.5410000000002</v>
      </c>
      <c r="S9" s="235">
        <v>3873.1129999999998</v>
      </c>
      <c r="T9" s="235">
        <v>5080.4579999999996</v>
      </c>
      <c r="U9" s="235">
        <v>4793.2309999999998</v>
      </c>
      <c r="V9" s="235">
        <v>5016.2120000000004</v>
      </c>
      <c r="W9" s="235">
        <v>7253.9040000000005</v>
      </c>
      <c r="X9" s="235">
        <v>5612.8729999999996</v>
      </c>
      <c r="Y9" s="235">
        <v>5506.62</v>
      </c>
      <c r="Z9" s="234">
        <v>6481</v>
      </c>
      <c r="AA9" s="235">
        <v>6368</v>
      </c>
      <c r="AB9" s="235">
        <v>5028</v>
      </c>
      <c r="AC9" s="235">
        <v>3737</v>
      </c>
      <c r="AD9" s="235">
        <v>3858</v>
      </c>
      <c r="AE9" s="235">
        <v>3714</v>
      </c>
      <c r="AF9" s="235">
        <v>4458</v>
      </c>
      <c r="AG9" s="235">
        <v>4243</v>
      </c>
      <c r="AH9" s="235">
        <v>4354</v>
      </c>
      <c r="AI9" s="235">
        <v>4416</v>
      </c>
      <c r="AJ9" s="235">
        <v>4414</v>
      </c>
      <c r="AK9" s="235">
        <v>5352</v>
      </c>
      <c r="AL9" s="234">
        <v>4520</v>
      </c>
      <c r="AM9" s="235">
        <v>4180</v>
      </c>
      <c r="AN9" s="235">
        <v>4694</v>
      </c>
      <c r="AO9" s="235">
        <v>5382</v>
      </c>
      <c r="AP9" s="235">
        <v>4537</v>
      </c>
      <c r="AQ9" s="235">
        <v>4902</v>
      </c>
      <c r="AR9" s="235">
        <v>4352</v>
      </c>
      <c r="AS9" s="235">
        <v>4230</v>
      </c>
      <c r="AT9" s="235">
        <v>3205</v>
      </c>
      <c r="AU9" s="235">
        <v>6868</v>
      </c>
      <c r="AV9" s="235">
        <v>6502</v>
      </c>
      <c r="AW9" s="235">
        <v>5496</v>
      </c>
      <c r="AX9" s="234">
        <v>5638</v>
      </c>
      <c r="AY9" s="235">
        <v>5553</v>
      </c>
      <c r="AZ9" s="235">
        <v>7663</v>
      </c>
      <c r="BA9" s="235">
        <v>6355</v>
      </c>
      <c r="BB9" s="235">
        <v>4838</v>
      </c>
      <c r="BC9" s="235">
        <v>4239</v>
      </c>
      <c r="BD9" s="235">
        <v>5666</v>
      </c>
      <c r="BE9" s="235">
        <v>6374</v>
      </c>
      <c r="BF9" s="235">
        <v>6099</v>
      </c>
      <c r="BG9" s="235">
        <v>4935</v>
      </c>
      <c r="BH9" s="235">
        <v>5345</v>
      </c>
      <c r="BI9" s="242">
        <v>7320</v>
      </c>
      <c r="BJ9" s="235">
        <v>7401</v>
      </c>
      <c r="BK9" s="235">
        <v>5397.59</v>
      </c>
      <c r="BL9" s="235">
        <v>7015.97</v>
      </c>
      <c r="BM9" s="235">
        <v>6652.58</v>
      </c>
      <c r="BN9" s="235">
        <v>7628.02</v>
      </c>
      <c r="BO9" s="235">
        <v>6631.98</v>
      </c>
      <c r="BP9" s="235">
        <v>8277.91</v>
      </c>
      <c r="BQ9" s="235">
        <v>7685.23</v>
      </c>
      <c r="BR9" s="235">
        <v>5462.57</v>
      </c>
      <c r="BS9" s="235">
        <v>6898.73</v>
      </c>
      <c r="BT9" s="223">
        <f>+IFERROR(BS9/BG9-1,"-")</f>
        <v>0.39791894630192504</v>
      </c>
      <c r="BU9" s="143"/>
      <c r="BW9" s="52"/>
    </row>
    <row r="10" spans="1:75">
      <c r="A10" s="236" t="s">
        <v>211</v>
      </c>
      <c r="B10" s="237">
        <v>6297.37</v>
      </c>
      <c r="C10" s="238">
        <v>6283.38</v>
      </c>
      <c r="D10" s="238">
        <v>6725.45</v>
      </c>
      <c r="E10" s="238">
        <v>6436.16</v>
      </c>
      <c r="F10" s="238">
        <v>6814.49</v>
      </c>
      <c r="G10" s="238">
        <v>6536.83</v>
      </c>
      <c r="H10" s="238">
        <v>6143.29</v>
      </c>
      <c r="I10" s="238">
        <v>6817.15</v>
      </c>
      <c r="J10" s="238">
        <v>5664.85</v>
      </c>
      <c r="K10" s="238">
        <v>6750.11</v>
      </c>
      <c r="L10" s="238">
        <v>6531.28</v>
      </c>
      <c r="M10" s="238">
        <v>7005.31</v>
      </c>
      <c r="N10" s="237">
        <v>7450.2860000000001</v>
      </c>
      <c r="O10" s="238">
        <v>7555.4520000000002</v>
      </c>
      <c r="P10" s="238">
        <v>6452.424</v>
      </c>
      <c r="Q10" s="238">
        <v>1300.0129999999999</v>
      </c>
      <c r="R10" s="238">
        <v>3088.3939999999998</v>
      </c>
      <c r="S10" s="238">
        <v>4415.8900000000003</v>
      </c>
      <c r="T10" s="238">
        <v>5735.933</v>
      </c>
      <c r="U10" s="238">
        <v>6082.5429999999997</v>
      </c>
      <c r="V10" s="238">
        <v>6315.1809999999996</v>
      </c>
      <c r="W10" s="238">
        <v>7162.1419999999998</v>
      </c>
      <c r="X10" s="238">
        <v>6767.5140000000001</v>
      </c>
      <c r="Y10" s="238">
        <v>7693.2619999999997</v>
      </c>
      <c r="Z10" s="237">
        <v>8149</v>
      </c>
      <c r="AA10" s="238">
        <v>7003</v>
      </c>
      <c r="AB10" s="238">
        <v>7878</v>
      </c>
      <c r="AC10" s="238">
        <v>7052</v>
      </c>
      <c r="AD10" s="238">
        <v>6747</v>
      </c>
      <c r="AE10" s="238">
        <v>5771</v>
      </c>
      <c r="AF10" s="238">
        <v>6031</v>
      </c>
      <c r="AG10" s="238">
        <v>5496</v>
      </c>
      <c r="AH10" s="238">
        <v>5944</v>
      </c>
      <c r="AI10" s="238">
        <v>7471</v>
      </c>
      <c r="AJ10" s="238">
        <v>7520</v>
      </c>
      <c r="AK10" s="238">
        <v>7558</v>
      </c>
      <c r="AL10" s="237">
        <v>8126</v>
      </c>
      <c r="AM10" s="238">
        <v>7183</v>
      </c>
      <c r="AN10" s="238">
        <v>7702</v>
      </c>
      <c r="AO10" s="238">
        <v>8287</v>
      </c>
      <c r="AP10" s="238">
        <v>6739</v>
      </c>
      <c r="AQ10" s="238">
        <v>6395</v>
      </c>
      <c r="AR10" s="238">
        <v>5962</v>
      </c>
      <c r="AS10" s="238">
        <v>5818</v>
      </c>
      <c r="AT10" s="238">
        <v>5634</v>
      </c>
      <c r="AU10" s="238">
        <v>7421</v>
      </c>
      <c r="AV10" s="238">
        <v>7013</v>
      </c>
      <c r="AW10" s="238">
        <v>7235</v>
      </c>
      <c r="AX10" s="237">
        <v>7474</v>
      </c>
      <c r="AY10" s="238">
        <v>7490</v>
      </c>
      <c r="AZ10" s="238">
        <v>8400</v>
      </c>
      <c r="BA10" s="238">
        <v>7537</v>
      </c>
      <c r="BB10" s="238">
        <v>6026</v>
      </c>
      <c r="BC10" s="238">
        <v>5476</v>
      </c>
      <c r="BD10" s="238">
        <v>6681</v>
      </c>
      <c r="BE10" s="238">
        <v>6501</v>
      </c>
      <c r="BF10" s="238">
        <v>5930</v>
      </c>
      <c r="BG10" s="238">
        <v>6570</v>
      </c>
      <c r="BH10" s="238">
        <v>6465</v>
      </c>
      <c r="BI10" s="243">
        <v>7353</v>
      </c>
      <c r="BJ10" s="238">
        <v>7483</v>
      </c>
      <c r="BK10" s="238">
        <v>7150.02</v>
      </c>
      <c r="BL10" s="238">
        <v>8166.55</v>
      </c>
      <c r="BM10" s="238">
        <v>6942.14</v>
      </c>
      <c r="BN10" s="238">
        <v>6662.76</v>
      </c>
      <c r="BO10" s="238">
        <v>6029.13</v>
      </c>
      <c r="BP10" s="238">
        <v>6728.7</v>
      </c>
      <c r="BQ10" s="238">
        <v>6734.63</v>
      </c>
      <c r="BR10" s="238">
        <v>5917.25</v>
      </c>
      <c r="BS10" s="238">
        <v>5878.52</v>
      </c>
      <c r="BT10" s="226">
        <f>+IFERROR(BS10/BG10-1,"-")</f>
        <v>-0.10524809741248087</v>
      </c>
      <c r="BU10" s="143"/>
      <c r="BW10" s="52"/>
    </row>
    <row r="11" spans="1:75">
      <c r="A11" s="83" t="s">
        <v>59</v>
      </c>
    </row>
    <row r="12" spans="1:75">
      <c r="A12" s="108" t="s">
        <v>206</v>
      </c>
    </row>
    <row r="13" spans="1:75">
      <c r="A13" s="83" t="s">
        <v>61</v>
      </c>
      <c r="BR13" s="235"/>
      <c r="BS13" s="235"/>
    </row>
    <row r="14" spans="1:75">
      <c r="BR14" s="235"/>
      <c r="BS14" s="235"/>
    </row>
    <row r="15" spans="1:75">
      <c r="BR15" s="244"/>
      <c r="BS15" s="244"/>
    </row>
    <row r="16" spans="1:75">
      <c r="BR16" s="244"/>
      <c r="BS16" s="244"/>
    </row>
  </sheetData>
  <mergeCells count="7">
    <mergeCell ref="BJ6:BT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1000-000000000000}"/>
  </hyperlink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CC42"/>
  <sheetViews>
    <sheetView showGridLines="0" zoomScale="77" zoomScaleNormal="77" workbookViewId="0">
      <pane xSplit="1" ySplit="7" topLeftCell="BN8" activePane="bottomRight" state="frozen"/>
      <selection pane="topRight"/>
      <selection pane="bottomLeft"/>
      <selection pane="bottomRight" activeCell="BU8" sqref="BU8"/>
    </sheetView>
  </sheetViews>
  <sheetFormatPr baseColWidth="10" defaultColWidth="11" defaultRowHeight="15"/>
  <cols>
    <col min="1" max="1" width="14" style="53" customWidth="1"/>
    <col min="2" max="2" width="10.140625" style="53" customWidth="1"/>
    <col min="3" max="3" width="8.85546875" style="53" customWidth="1"/>
    <col min="4" max="7" width="9.28515625" style="53" customWidth="1"/>
    <col min="8" max="8" width="8.85546875" style="53" customWidth="1"/>
    <col min="9" max="12" width="9.28515625" style="53" customWidth="1"/>
    <col min="13" max="13" width="8.85546875" style="53" customWidth="1"/>
    <col min="14" max="18" width="11.42578125" style="53"/>
    <col min="19" max="19" width="11.5703125" style="53"/>
    <col min="20" max="21" width="11.42578125" style="53"/>
    <col min="22" max="22" width="11.5703125" style="53"/>
    <col min="23" max="24" width="11.42578125" style="53"/>
    <col min="25" max="25" width="11.5703125" style="53"/>
    <col min="26" max="26" width="11.42578125" style="53"/>
    <col min="27" max="28" width="11.5703125" style="53"/>
    <col min="29" max="31" width="11.42578125" style="53"/>
    <col min="32" max="32" width="11.5703125" style="53"/>
    <col min="33" max="34" width="11.42578125" style="53"/>
    <col min="35" max="36" width="11.5703125" style="53"/>
    <col min="37" max="41" width="11.42578125" style="53"/>
    <col min="42" max="42" width="11.5703125" style="53"/>
    <col min="43" max="58" width="11.42578125" style="53"/>
    <col min="59" max="71" width="11.140625" style="53" customWidth="1"/>
    <col min="72" max="72" width="12.7109375" style="53" customWidth="1"/>
    <col min="74" max="74" width="15.85546875" customWidth="1"/>
  </cols>
  <sheetData>
    <row r="1" spans="1:74">
      <c r="A1" s="87" t="s">
        <v>30</v>
      </c>
    </row>
    <row r="2" spans="1:74">
      <c r="A2" s="87"/>
    </row>
    <row r="3" spans="1:74" ht="14.25" customHeight="1">
      <c r="A3" s="88" t="s">
        <v>212</v>
      </c>
    </row>
    <row r="4" spans="1:74">
      <c r="A4" s="167" t="s">
        <v>213</v>
      </c>
    </row>
    <row r="5" spans="1:74">
      <c r="A5" s="167" t="s">
        <v>180</v>
      </c>
    </row>
    <row r="6" spans="1:74">
      <c r="A6" s="712" t="s">
        <v>214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3"/>
      <c r="AX6" s="682">
        <v>2023</v>
      </c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9"/>
      <c r="BJ6" s="722">
        <v>2024</v>
      </c>
      <c r="BK6" s="683"/>
      <c r="BL6" s="683"/>
      <c r="BM6" s="683"/>
      <c r="BN6" s="683"/>
      <c r="BO6" s="683"/>
      <c r="BP6" s="683"/>
      <c r="BQ6" s="683"/>
      <c r="BR6" s="683"/>
      <c r="BS6" s="683"/>
      <c r="BT6" s="684"/>
    </row>
    <row r="7" spans="1:74" ht="25.5">
      <c r="A7" s="726"/>
      <c r="B7" s="209" t="s">
        <v>35</v>
      </c>
      <c r="C7" s="210" t="s">
        <v>36</v>
      </c>
      <c r="D7" s="210" t="s">
        <v>37</v>
      </c>
      <c r="E7" s="210" t="s">
        <v>38</v>
      </c>
      <c r="F7" s="211" t="s">
        <v>39</v>
      </c>
      <c r="G7" s="210" t="s">
        <v>40</v>
      </c>
      <c r="H7" s="211" t="s">
        <v>41</v>
      </c>
      <c r="I7" s="210" t="s">
        <v>42</v>
      </c>
      <c r="J7" s="210" t="s">
        <v>43</v>
      </c>
      <c r="K7" s="210" t="s">
        <v>44</v>
      </c>
      <c r="L7" s="210" t="s">
        <v>45</v>
      </c>
      <c r="M7" s="210" t="s">
        <v>46</v>
      </c>
      <c r="N7" s="209" t="s">
        <v>35</v>
      </c>
      <c r="O7" s="210" t="s">
        <v>36</v>
      </c>
      <c r="P7" s="210" t="s">
        <v>37</v>
      </c>
      <c r="Q7" s="210" t="s">
        <v>38</v>
      </c>
      <c r="R7" s="211" t="s">
        <v>39</v>
      </c>
      <c r="S7" s="210" t="s">
        <v>40</v>
      </c>
      <c r="T7" s="211" t="s">
        <v>41</v>
      </c>
      <c r="U7" s="210" t="s">
        <v>42</v>
      </c>
      <c r="V7" s="210" t="s">
        <v>43</v>
      </c>
      <c r="W7" s="210" t="s">
        <v>44</v>
      </c>
      <c r="X7" s="210" t="s">
        <v>45</v>
      </c>
      <c r="Y7" s="214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91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64" t="s">
        <v>44</v>
      </c>
      <c r="BT7" s="45" t="str">
        <f>'Cdr 16'!BT7</f>
        <v>Var. % 
Oct 24/23</v>
      </c>
    </row>
    <row r="8" spans="1:74">
      <c r="A8" s="188" t="s">
        <v>48</v>
      </c>
      <c r="B8" s="189">
        <f t="shared" ref="B8:AK8" si="0">+SUM(B9:B23)</f>
        <v>6021.36</v>
      </c>
      <c r="C8" s="190">
        <f t="shared" si="0"/>
        <v>5617.97</v>
      </c>
      <c r="D8" s="190">
        <f t="shared" si="0"/>
        <v>6322.27</v>
      </c>
      <c r="E8" s="190">
        <f t="shared" si="0"/>
        <v>6107.19</v>
      </c>
      <c r="F8" s="190">
        <f t="shared" si="0"/>
        <v>6486.26</v>
      </c>
      <c r="G8" s="190">
        <f t="shared" si="0"/>
        <v>5355.4</v>
      </c>
      <c r="H8" s="190">
        <f t="shared" si="0"/>
        <v>5734.1</v>
      </c>
      <c r="I8" s="190">
        <f t="shared" si="0"/>
        <v>5664.64</v>
      </c>
      <c r="J8" s="190">
        <f t="shared" si="0"/>
        <v>4342.7</v>
      </c>
      <c r="K8" s="190">
        <f t="shared" si="0"/>
        <v>5985.49</v>
      </c>
      <c r="L8" s="190">
        <f t="shared" si="0"/>
        <v>5888.87</v>
      </c>
      <c r="M8" s="190">
        <f t="shared" si="0"/>
        <v>5241.24</v>
      </c>
      <c r="N8" s="189">
        <f t="shared" si="0"/>
        <v>7709.2569999999996</v>
      </c>
      <c r="O8" s="190">
        <f t="shared" si="0"/>
        <v>6552.625</v>
      </c>
      <c r="P8" s="190">
        <f t="shared" si="0"/>
        <v>6655.2759999999998</v>
      </c>
      <c r="Q8" s="190">
        <f t="shared" si="0"/>
        <v>2972.4580000000001</v>
      </c>
      <c r="R8" s="190">
        <f t="shared" si="0"/>
        <v>3727.5410000000002</v>
      </c>
      <c r="S8" s="190">
        <f t="shared" si="0"/>
        <v>3873.1129999999998</v>
      </c>
      <c r="T8" s="190">
        <f t="shared" si="0"/>
        <v>5080.4579999999996</v>
      </c>
      <c r="U8" s="190">
        <f t="shared" si="0"/>
        <v>4793.2309999999998</v>
      </c>
      <c r="V8" s="190">
        <f t="shared" si="0"/>
        <v>5016.2120000000004</v>
      </c>
      <c r="W8" s="190">
        <f t="shared" si="0"/>
        <v>7253.9040000000005</v>
      </c>
      <c r="X8" s="190">
        <f t="shared" si="0"/>
        <v>5612.8729999999996</v>
      </c>
      <c r="Y8" s="190">
        <f t="shared" si="0"/>
        <v>5506.62</v>
      </c>
      <c r="Z8" s="189">
        <f t="shared" si="0"/>
        <v>6481</v>
      </c>
      <c r="AA8" s="190">
        <f t="shared" si="0"/>
        <v>6368</v>
      </c>
      <c r="AB8" s="190">
        <f t="shared" si="0"/>
        <v>5028</v>
      </c>
      <c r="AC8" s="190">
        <f t="shared" si="0"/>
        <v>3737</v>
      </c>
      <c r="AD8" s="190">
        <f t="shared" si="0"/>
        <v>3858</v>
      </c>
      <c r="AE8" s="190">
        <f t="shared" si="0"/>
        <v>3717</v>
      </c>
      <c r="AF8" s="190">
        <f t="shared" si="0"/>
        <v>4458</v>
      </c>
      <c r="AG8" s="190">
        <f t="shared" si="0"/>
        <v>4243</v>
      </c>
      <c r="AH8" s="190">
        <f t="shared" si="0"/>
        <v>4354</v>
      </c>
      <c r="AI8" s="190">
        <f t="shared" si="0"/>
        <v>4416</v>
      </c>
      <c r="AJ8" s="190">
        <f t="shared" si="0"/>
        <v>4414</v>
      </c>
      <c r="AK8" s="190">
        <f t="shared" si="0"/>
        <v>5352</v>
      </c>
      <c r="AL8" s="189">
        <f t="shared" ref="AL8:AT8" si="1">+SUM(AL9:AL23)</f>
        <v>4520</v>
      </c>
      <c r="AM8" s="190">
        <f t="shared" si="1"/>
        <v>4179</v>
      </c>
      <c r="AN8" s="190">
        <f t="shared" si="1"/>
        <v>4692</v>
      </c>
      <c r="AO8" s="190">
        <f t="shared" si="1"/>
        <v>5382</v>
      </c>
      <c r="AP8" s="190">
        <f t="shared" si="1"/>
        <v>4537</v>
      </c>
      <c r="AQ8" s="190">
        <f t="shared" si="1"/>
        <v>4902</v>
      </c>
      <c r="AR8" s="190">
        <f t="shared" si="1"/>
        <v>4352</v>
      </c>
      <c r="AS8" s="190">
        <f t="shared" si="1"/>
        <v>4232</v>
      </c>
      <c r="AT8" s="190">
        <f t="shared" si="1"/>
        <v>3205</v>
      </c>
      <c r="AU8" s="190">
        <f t="shared" ref="AU8:AZ8" si="2">+SUM(AU9:AU23)</f>
        <v>6868</v>
      </c>
      <c r="AV8" s="190">
        <f t="shared" si="2"/>
        <v>6502</v>
      </c>
      <c r="AW8" s="190">
        <f t="shared" si="2"/>
        <v>5496</v>
      </c>
      <c r="AX8" s="189">
        <f t="shared" si="2"/>
        <v>5638</v>
      </c>
      <c r="AY8" s="190">
        <f t="shared" si="2"/>
        <v>5553</v>
      </c>
      <c r="AZ8" s="190">
        <f t="shared" si="2"/>
        <v>7663</v>
      </c>
      <c r="BA8" s="190">
        <f t="shared" ref="BA8:BC8" si="3">+SUM(BA9:BA23)</f>
        <v>6355</v>
      </c>
      <c r="BB8" s="190">
        <f t="shared" ref="BB8" si="4">+SUM(BB9:BB23)</f>
        <v>4838</v>
      </c>
      <c r="BC8" s="190">
        <f t="shared" si="3"/>
        <v>4239.2</v>
      </c>
      <c r="BD8" s="190">
        <f t="shared" ref="BD8:BI8" si="5">+SUM(BD9:BD23)</f>
        <v>5666</v>
      </c>
      <c r="BE8" s="190">
        <f t="shared" si="5"/>
        <v>6374</v>
      </c>
      <c r="BF8" s="190">
        <f t="shared" si="5"/>
        <v>6099</v>
      </c>
      <c r="BG8" s="190">
        <f t="shared" si="5"/>
        <v>4935.3209999999999</v>
      </c>
      <c r="BH8" s="190">
        <f t="shared" si="5"/>
        <v>5345</v>
      </c>
      <c r="BI8" s="204">
        <f t="shared" si="5"/>
        <v>7320</v>
      </c>
      <c r="BJ8" s="190">
        <f t="shared" ref="BJ8:BM8" si="6">+SUM(BJ9:BJ23)</f>
        <v>7400.9</v>
      </c>
      <c r="BK8" s="190">
        <f t="shared" si="6"/>
        <v>5397.59</v>
      </c>
      <c r="BL8" s="190">
        <f t="shared" si="6"/>
        <v>7015.97</v>
      </c>
      <c r="BM8" s="190">
        <f t="shared" si="6"/>
        <v>6942.14</v>
      </c>
      <c r="BN8" s="190">
        <f t="shared" ref="BN8:BR8" si="7">+SUM(BN9:BN23)</f>
        <v>7628.02</v>
      </c>
      <c r="BO8" s="190">
        <f t="shared" si="7"/>
        <v>6631.98</v>
      </c>
      <c r="BP8" s="190">
        <f t="shared" si="7"/>
        <v>8277.91</v>
      </c>
      <c r="BQ8" s="190">
        <f t="shared" si="7"/>
        <v>7685.23</v>
      </c>
      <c r="BR8" s="190">
        <f t="shared" si="7"/>
        <v>5462.57</v>
      </c>
      <c r="BS8" s="190">
        <f t="shared" ref="BS8" si="8">+SUM(BS9:BS23)</f>
        <v>6898.7300000000005</v>
      </c>
      <c r="BT8" s="164">
        <f t="shared" ref="BT8:BT23" si="9">+IFERROR(BS8/BG8-1,"-")</f>
        <v>0.39782802374962056</v>
      </c>
      <c r="BU8" s="212"/>
      <c r="BV8" s="212"/>
    </row>
    <row r="9" spans="1:74">
      <c r="A9" s="169" t="s">
        <v>69</v>
      </c>
      <c r="B9" s="122">
        <v>1138.31</v>
      </c>
      <c r="C9" s="123">
        <v>1106.3499999999999</v>
      </c>
      <c r="D9" s="123">
        <v>1641.2</v>
      </c>
      <c r="E9" s="123">
        <v>2281.27</v>
      </c>
      <c r="F9" s="123">
        <v>2541.0700000000002</v>
      </c>
      <c r="G9" s="123">
        <v>1227.73</v>
      </c>
      <c r="H9" s="123">
        <v>428.83</v>
      </c>
      <c r="I9" s="123">
        <v>432.25</v>
      </c>
      <c r="J9" s="123">
        <v>300.68</v>
      </c>
      <c r="K9" s="123">
        <v>1398.69</v>
      </c>
      <c r="L9" s="123">
        <v>2219.21</v>
      </c>
      <c r="M9" s="123">
        <v>1980.18</v>
      </c>
      <c r="N9" s="122">
        <v>2842.92</v>
      </c>
      <c r="O9" s="123">
        <v>2281.0770000000002</v>
      </c>
      <c r="P9" s="123">
        <v>3681.4059999999999</v>
      </c>
      <c r="Q9" s="123">
        <v>1821.81</v>
      </c>
      <c r="R9" s="123">
        <v>1999.279</v>
      </c>
      <c r="S9" s="123">
        <v>1530.402</v>
      </c>
      <c r="T9" s="123">
        <v>1375.3430000000001</v>
      </c>
      <c r="U9" s="123">
        <v>888.572</v>
      </c>
      <c r="V9" s="123">
        <v>1819.567</v>
      </c>
      <c r="W9" s="123">
        <v>3648.5990000000002</v>
      </c>
      <c r="X9" s="123">
        <v>1670.769</v>
      </c>
      <c r="Y9" s="123">
        <v>1447.748</v>
      </c>
      <c r="Z9" s="122">
        <v>1428</v>
      </c>
      <c r="AA9" s="123">
        <v>1538</v>
      </c>
      <c r="AB9" s="123">
        <v>1269</v>
      </c>
      <c r="AC9" s="123">
        <v>968</v>
      </c>
      <c r="AD9" s="123">
        <v>817</v>
      </c>
      <c r="AE9" s="123">
        <v>470</v>
      </c>
      <c r="AF9" s="123">
        <v>330</v>
      </c>
      <c r="AG9" s="123">
        <v>261</v>
      </c>
      <c r="AH9" s="123">
        <v>198</v>
      </c>
      <c r="AI9" s="123">
        <v>894</v>
      </c>
      <c r="AJ9" s="123">
        <v>656</v>
      </c>
      <c r="AK9" s="123">
        <v>110</v>
      </c>
      <c r="AL9" s="122">
        <v>528</v>
      </c>
      <c r="AM9" s="123">
        <v>701</v>
      </c>
      <c r="AN9" s="123">
        <v>760</v>
      </c>
      <c r="AO9" s="123">
        <v>1538</v>
      </c>
      <c r="AP9" s="123">
        <v>854</v>
      </c>
      <c r="AQ9" s="123">
        <v>759</v>
      </c>
      <c r="AR9" s="123">
        <v>1412</v>
      </c>
      <c r="AS9" s="123">
        <v>796</v>
      </c>
      <c r="AT9" s="123">
        <v>416</v>
      </c>
      <c r="AU9" s="123">
        <v>4024</v>
      </c>
      <c r="AV9" s="123">
        <v>386</v>
      </c>
      <c r="AW9" s="123">
        <v>249</v>
      </c>
      <c r="AX9" s="122">
        <v>921</v>
      </c>
      <c r="AY9" s="123">
        <v>1031</v>
      </c>
      <c r="AZ9" s="123">
        <v>2281</v>
      </c>
      <c r="BA9" s="123">
        <v>2048</v>
      </c>
      <c r="BB9" s="123">
        <v>1753</v>
      </c>
      <c r="BC9" s="123">
        <v>1067</v>
      </c>
      <c r="BD9" s="123">
        <v>1450</v>
      </c>
      <c r="BE9" s="123">
        <v>1333</v>
      </c>
      <c r="BF9" s="123">
        <v>1755</v>
      </c>
      <c r="BG9" s="123">
        <v>1281.23</v>
      </c>
      <c r="BH9" s="123">
        <v>1126</v>
      </c>
      <c r="BI9" s="218">
        <v>1618</v>
      </c>
      <c r="BJ9" s="219">
        <v>2910.16</v>
      </c>
      <c r="BK9" s="123">
        <v>2238.7199999999998</v>
      </c>
      <c r="BL9" s="123">
        <v>3606.95</v>
      </c>
      <c r="BM9" s="123">
        <v>2134.7600000000002</v>
      </c>
      <c r="BN9" s="123">
        <v>2542.1</v>
      </c>
      <c r="BO9" s="123">
        <v>1727.61</v>
      </c>
      <c r="BP9" s="123">
        <v>1453.33</v>
      </c>
      <c r="BQ9" s="123">
        <v>1366.72</v>
      </c>
      <c r="BR9" s="123">
        <v>1857.12</v>
      </c>
      <c r="BS9" s="123">
        <v>2692.23</v>
      </c>
      <c r="BT9" s="223">
        <f t="shared" si="9"/>
        <v>1.1012854834807175</v>
      </c>
      <c r="BU9" s="212"/>
      <c r="BV9" s="212"/>
    </row>
    <row r="10" spans="1:74">
      <c r="A10" s="169" t="s">
        <v>70</v>
      </c>
      <c r="B10" s="122">
        <v>205.12</v>
      </c>
      <c r="C10" s="123">
        <v>477.88</v>
      </c>
      <c r="D10" s="123">
        <v>365.35</v>
      </c>
      <c r="E10" s="123">
        <v>13.2</v>
      </c>
      <c r="F10" s="123">
        <v>15</v>
      </c>
      <c r="G10" s="123">
        <v>180.13</v>
      </c>
      <c r="H10" s="123">
        <v>168.99</v>
      </c>
      <c r="I10" s="123">
        <v>137.84</v>
      </c>
      <c r="J10" s="123">
        <v>175.3</v>
      </c>
      <c r="K10" s="123">
        <v>61.08</v>
      </c>
      <c r="L10" s="123">
        <v>3.2</v>
      </c>
      <c r="M10" s="123">
        <v>177.7</v>
      </c>
      <c r="N10" s="122">
        <v>164.8</v>
      </c>
      <c r="O10" s="123">
        <v>327.27</v>
      </c>
      <c r="P10" s="123">
        <v>216.14</v>
      </c>
      <c r="Q10" s="123">
        <v>136.22999999999999</v>
      </c>
      <c r="R10" s="123">
        <v>113.78</v>
      </c>
      <c r="S10" s="123">
        <v>36.103999999999999</v>
      </c>
      <c r="T10" s="123">
        <v>76.884</v>
      </c>
      <c r="U10" s="123">
        <v>101.43600000000001</v>
      </c>
      <c r="V10" s="123">
        <v>95.010999999999996</v>
      </c>
      <c r="W10" s="123">
        <v>302.90899999999999</v>
      </c>
      <c r="X10" s="123">
        <v>349.666</v>
      </c>
      <c r="Y10" s="123">
        <v>107.748</v>
      </c>
      <c r="Z10" s="122">
        <v>178</v>
      </c>
      <c r="AA10" s="123">
        <v>304</v>
      </c>
      <c r="AB10" s="123">
        <v>133</v>
      </c>
      <c r="AC10" s="123">
        <v>82</v>
      </c>
      <c r="AD10" s="123">
        <v>47</v>
      </c>
      <c r="AE10" s="123">
        <v>143</v>
      </c>
      <c r="AF10" s="123">
        <v>168</v>
      </c>
      <c r="AG10" s="123">
        <v>139</v>
      </c>
      <c r="AH10" s="123">
        <v>337</v>
      </c>
      <c r="AI10" s="123">
        <v>106</v>
      </c>
      <c r="AJ10" s="123">
        <v>422</v>
      </c>
      <c r="AK10" s="123">
        <v>601</v>
      </c>
      <c r="AL10" s="122">
        <v>142</v>
      </c>
      <c r="AM10" s="123">
        <v>209</v>
      </c>
      <c r="AN10" s="123">
        <v>416</v>
      </c>
      <c r="AO10" s="123">
        <v>361</v>
      </c>
      <c r="AP10" s="123">
        <v>510</v>
      </c>
      <c r="AQ10" s="123">
        <v>332</v>
      </c>
      <c r="AR10" s="123">
        <v>263</v>
      </c>
      <c r="AS10" s="123">
        <v>494</v>
      </c>
      <c r="AT10" s="123">
        <v>275</v>
      </c>
      <c r="AU10" s="123">
        <v>194</v>
      </c>
      <c r="AV10" s="123">
        <v>495</v>
      </c>
      <c r="AW10" s="123">
        <v>321</v>
      </c>
      <c r="AX10" s="122">
        <v>249</v>
      </c>
      <c r="AY10" s="123">
        <v>229</v>
      </c>
      <c r="AZ10" s="123">
        <v>509</v>
      </c>
      <c r="BA10" s="123">
        <v>366</v>
      </c>
      <c r="BB10" s="123">
        <v>144</v>
      </c>
      <c r="BC10" s="123">
        <v>51</v>
      </c>
      <c r="BD10" s="123">
        <v>128</v>
      </c>
      <c r="BE10" s="123">
        <v>83</v>
      </c>
      <c r="BF10" s="123">
        <v>27</v>
      </c>
      <c r="BG10" s="123">
        <v>11.9</v>
      </c>
      <c r="BH10" s="123">
        <v>37</v>
      </c>
      <c r="BI10" s="218">
        <v>116</v>
      </c>
      <c r="BJ10" s="219">
        <v>696.4</v>
      </c>
      <c r="BK10" s="123">
        <v>89.13</v>
      </c>
      <c r="BL10" s="123">
        <v>58.25</v>
      </c>
      <c r="BM10" s="123">
        <v>13.58</v>
      </c>
      <c r="BN10" s="123">
        <v>261.35000000000002</v>
      </c>
      <c r="BO10" s="123">
        <v>195.3</v>
      </c>
      <c r="BP10" s="637">
        <v>157.04</v>
      </c>
      <c r="BQ10" s="637">
        <v>262.45999999999998</v>
      </c>
      <c r="BR10" s="637">
        <v>29.05</v>
      </c>
      <c r="BS10" s="637">
        <v>15.75</v>
      </c>
      <c r="BT10" s="223">
        <f t="shared" si="9"/>
        <v>0.32352941176470584</v>
      </c>
      <c r="BU10" s="212"/>
      <c r="BV10" s="212"/>
    </row>
    <row r="11" spans="1:74">
      <c r="A11" s="169" t="s">
        <v>95</v>
      </c>
      <c r="B11" s="122">
        <v>154.46</v>
      </c>
      <c r="C11" s="123">
        <v>18.2</v>
      </c>
      <c r="D11" s="123">
        <v>79.98</v>
      </c>
      <c r="E11" s="123">
        <v>69.7</v>
      </c>
      <c r="F11" s="123">
        <v>84.7</v>
      </c>
      <c r="G11" s="123">
        <v>120.26</v>
      </c>
      <c r="H11" s="123">
        <v>95.86</v>
      </c>
      <c r="I11" s="123">
        <v>93.97</v>
      </c>
      <c r="J11" s="123">
        <v>75.599999999999994</v>
      </c>
      <c r="K11" s="123">
        <v>134.80000000000001</v>
      </c>
      <c r="L11" s="123">
        <v>104.3</v>
      </c>
      <c r="M11" s="123">
        <v>100.25</v>
      </c>
      <c r="N11" s="122">
        <v>34</v>
      </c>
      <c r="O11" s="123">
        <v>16.7</v>
      </c>
      <c r="P11" s="123">
        <v>21.02</v>
      </c>
      <c r="Q11" s="123">
        <v>8.6</v>
      </c>
      <c r="R11" s="123">
        <v>26.622</v>
      </c>
      <c r="S11" s="123">
        <v>29.15</v>
      </c>
      <c r="T11" s="123">
        <v>31.616</v>
      </c>
      <c r="U11" s="123">
        <v>33.499000000000002</v>
      </c>
      <c r="V11" s="123">
        <v>49.122</v>
      </c>
      <c r="W11" s="123">
        <v>52.83</v>
      </c>
      <c r="X11" s="123">
        <v>95.875</v>
      </c>
      <c r="Y11" s="123">
        <v>67.72</v>
      </c>
      <c r="Z11" s="122">
        <v>86</v>
      </c>
      <c r="AA11" s="123">
        <v>44</v>
      </c>
      <c r="AB11" s="123">
        <v>34</v>
      </c>
      <c r="AC11" s="123">
        <v>10</v>
      </c>
      <c r="AD11" s="123">
        <v>21</v>
      </c>
      <c r="AE11" s="123">
        <v>43</v>
      </c>
      <c r="AF11" s="123">
        <v>94</v>
      </c>
      <c r="AG11" s="123">
        <v>22</v>
      </c>
      <c r="AH11" s="123">
        <v>69</v>
      </c>
      <c r="AI11" s="123">
        <v>32</v>
      </c>
      <c r="AJ11" s="123">
        <v>27</v>
      </c>
      <c r="AK11" s="123">
        <v>54</v>
      </c>
      <c r="AL11" s="122">
        <v>20</v>
      </c>
      <c r="AM11" s="123">
        <v>8</v>
      </c>
      <c r="AN11" s="123">
        <v>24</v>
      </c>
      <c r="AO11" s="123">
        <v>39</v>
      </c>
      <c r="AP11" s="123">
        <v>40</v>
      </c>
      <c r="AQ11" s="123">
        <v>27</v>
      </c>
      <c r="AR11" s="123">
        <v>25</v>
      </c>
      <c r="AS11" s="123">
        <v>45</v>
      </c>
      <c r="AT11" s="123">
        <v>48</v>
      </c>
      <c r="AU11" s="123">
        <v>27</v>
      </c>
      <c r="AV11" s="123">
        <v>62</v>
      </c>
      <c r="AW11" s="123">
        <v>23</v>
      </c>
      <c r="AX11" s="122">
        <v>18</v>
      </c>
      <c r="AY11" s="123">
        <v>29</v>
      </c>
      <c r="AZ11" s="123">
        <v>23</v>
      </c>
      <c r="BA11" s="123">
        <v>16</v>
      </c>
      <c r="BB11" s="123">
        <v>43</v>
      </c>
      <c r="BC11" s="123">
        <v>19</v>
      </c>
      <c r="BD11" s="123">
        <v>48</v>
      </c>
      <c r="BE11" s="123">
        <v>44</v>
      </c>
      <c r="BF11" s="123">
        <v>42</v>
      </c>
      <c r="BG11" s="123">
        <v>31.37</v>
      </c>
      <c r="BH11" s="123">
        <v>54</v>
      </c>
      <c r="BI11" s="218">
        <v>74</v>
      </c>
      <c r="BJ11" s="219">
        <v>30.95</v>
      </c>
      <c r="BK11" s="123">
        <v>11.02</v>
      </c>
      <c r="BL11" s="123">
        <v>34.729999999999997</v>
      </c>
      <c r="BM11" s="123">
        <v>26.53</v>
      </c>
      <c r="BN11" s="123">
        <v>16.850000000000001</v>
      </c>
      <c r="BO11" s="123">
        <v>22.28</v>
      </c>
      <c r="BP11" s="637">
        <v>28.3</v>
      </c>
      <c r="BQ11" s="637">
        <v>10.62</v>
      </c>
      <c r="BR11" s="637">
        <v>13.79</v>
      </c>
      <c r="BS11" s="637">
        <v>28.41</v>
      </c>
      <c r="BT11" s="223">
        <f t="shared" si="9"/>
        <v>-9.4357666560408004E-2</v>
      </c>
      <c r="BU11" s="212"/>
      <c r="BV11" s="212"/>
    </row>
    <row r="12" spans="1:74">
      <c r="A12" s="169" t="s">
        <v>79</v>
      </c>
      <c r="B12" s="122">
        <v>16.3</v>
      </c>
      <c r="C12" s="123">
        <v>46.4</v>
      </c>
      <c r="D12" s="123">
        <v>86.9</v>
      </c>
      <c r="E12" s="123">
        <v>29.7</v>
      </c>
      <c r="F12" s="123">
        <v>139.80000000000001</v>
      </c>
      <c r="G12" s="123">
        <v>88.1</v>
      </c>
      <c r="H12" s="123">
        <v>89.3</v>
      </c>
      <c r="I12" s="123">
        <v>57.6</v>
      </c>
      <c r="J12" s="123">
        <v>26.2</v>
      </c>
      <c r="K12" s="123" t="s">
        <v>110</v>
      </c>
      <c r="L12" s="123">
        <v>33.979999999999997</v>
      </c>
      <c r="M12" s="123">
        <v>0</v>
      </c>
      <c r="N12" s="122">
        <v>45.1</v>
      </c>
      <c r="O12" s="123">
        <v>32.49</v>
      </c>
      <c r="P12" s="123">
        <v>22.4</v>
      </c>
      <c r="Q12" s="123">
        <v>0</v>
      </c>
      <c r="R12" s="123">
        <v>4.7</v>
      </c>
      <c r="S12" s="123">
        <v>51.43</v>
      </c>
      <c r="T12" s="123">
        <v>50.534999999999997</v>
      </c>
      <c r="U12" s="123">
        <v>13.138999999999999</v>
      </c>
      <c r="V12" s="123">
        <v>6.6829999999999998</v>
      </c>
      <c r="W12" s="123">
        <v>3.4</v>
      </c>
      <c r="X12" s="123">
        <v>0</v>
      </c>
      <c r="Y12" s="123">
        <v>3.7850000000000001</v>
      </c>
      <c r="Z12" s="122">
        <v>0</v>
      </c>
      <c r="AA12" s="123">
        <v>6</v>
      </c>
      <c r="AB12" s="123">
        <v>8</v>
      </c>
      <c r="AC12" s="123">
        <v>16</v>
      </c>
      <c r="AD12" s="123">
        <v>9</v>
      </c>
      <c r="AE12" s="123">
        <v>22</v>
      </c>
      <c r="AF12" s="123">
        <v>12</v>
      </c>
      <c r="AG12" s="123">
        <v>2</v>
      </c>
      <c r="AH12" s="123">
        <v>2</v>
      </c>
      <c r="AI12" s="123">
        <v>1</v>
      </c>
      <c r="AJ12" s="123">
        <v>0</v>
      </c>
      <c r="AK12" s="123">
        <v>0</v>
      </c>
      <c r="AL12" s="122">
        <v>1</v>
      </c>
      <c r="AM12" s="123">
        <v>1</v>
      </c>
      <c r="AN12" s="123">
        <v>0</v>
      </c>
      <c r="AO12" s="123">
        <v>0</v>
      </c>
      <c r="AP12" s="123">
        <v>0</v>
      </c>
      <c r="AQ12" s="123">
        <v>0</v>
      </c>
      <c r="AR12" s="123">
        <v>0</v>
      </c>
      <c r="AS12" s="123">
        <v>0</v>
      </c>
      <c r="AT12" s="123">
        <v>1</v>
      </c>
      <c r="AU12" s="123">
        <v>0</v>
      </c>
      <c r="AV12" s="123">
        <v>0</v>
      </c>
      <c r="AW12" s="123">
        <v>0</v>
      </c>
      <c r="AX12" s="122">
        <v>1</v>
      </c>
      <c r="AY12" s="123">
        <v>0</v>
      </c>
      <c r="AZ12" s="123">
        <v>0</v>
      </c>
      <c r="BA12" s="123">
        <v>1</v>
      </c>
      <c r="BB12" s="123">
        <v>0</v>
      </c>
      <c r="BC12" s="123">
        <v>0.2</v>
      </c>
      <c r="BD12" s="123">
        <v>2</v>
      </c>
      <c r="BE12" s="123">
        <v>1</v>
      </c>
      <c r="BF12" s="123">
        <v>8</v>
      </c>
      <c r="BG12" s="123">
        <v>5.88</v>
      </c>
      <c r="BH12" s="123">
        <v>7</v>
      </c>
      <c r="BI12" s="218">
        <v>21</v>
      </c>
      <c r="BJ12" s="219">
        <v>0.22</v>
      </c>
      <c r="BK12" s="123">
        <v>3.54</v>
      </c>
      <c r="BL12" s="123">
        <v>2.91</v>
      </c>
      <c r="BM12" s="123">
        <v>1.26</v>
      </c>
      <c r="BN12" s="123">
        <v>1.68</v>
      </c>
      <c r="BO12" s="123">
        <v>2.1800000000000002</v>
      </c>
      <c r="BP12" s="637">
        <v>0.67</v>
      </c>
      <c r="BQ12" s="637">
        <v>1.5</v>
      </c>
      <c r="BR12" s="637">
        <v>2.5099999999999998</v>
      </c>
      <c r="BS12" s="637">
        <v>142.74</v>
      </c>
      <c r="BT12" s="223">
        <f t="shared" si="9"/>
        <v>23.275510204081634</v>
      </c>
      <c r="BU12" s="212"/>
      <c r="BV12" s="212"/>
    </row>
    <row r="13" spans="1:74">
      <c r="A13" s="191" t="s">
        <v>215</v>
      </c>
      <c r="B13" s="122">
        <v>68.95</v>
      </c>
      <c r="C13" s="123">
        <v>40.15</v>
      </c>
      <c r="D13" s="123">
        <v>46.8</v>
      </c>
      <c r="E13" s="123">
        <v>50.35</v>
      </c>
      <c r="F13" s="123">
        <v>36.85</v>
      </c>
      <c r="G13" s="123">
        <v>30.24</v>
      </c>
      <c r="H13" s="123">
        <v>32.799999999999997</v>
      </c>
      <c r="I13" s="123">
        <v>33.1</v>
      </c>
      <c r="J13" s="123">
        <v>27.4</v>
      </c>
      <c r="K13" s="123">
        <v>37.049999999999997</v>
      </c>
      <c r="L13" s="123">
        <v>56.5</v>
      </c>
      <c r="M13" s="123">
        <v>28.35</v>
      </c>
      <c r="N13" s="122">
        <v>21.88</v>
      </c>
      <c r="O13" s="123">
        <v>24.51</v>
      </c>
      <c r="P13" s="123">
        <v>13.25</v>
      </c>
      <c r="Q13" s="123">
        <v>1.78</v>
      </c>
      <c r="R13" s="123">
        <v>5.89</v>
      </c>
      <c r="S13" s="123">
        <v>6.29</v>
      </c>
      <c r="T13" s="123">
        <v>5.92</v>
      </c>
      <c r="U13" s="123">
        <v>6.8529999999999998</v>
      </c>
      <c r="V13" s="123">
        <v>7.35</v>
      </c>
      <c r="W13" s="123">
        <v>13.72</v>
      </c>
      <c r="X13" s="123">
        <v>6.173</v>
      </c>
      <c r="Y13" s="123">
        <v>9.8529999999999998</v>
      </c>
      <c r="Z13" s="122">
        <v>4</v>
      </c>
      <c r="AA13" s="123">
        <v>6</v>
      </c>
      <c r="AB13" s="123">
        <v>4</v>
      </c>
      <c r="AC13" s="123">
        <v>3</v>
      </c>
      <c r="AD13" s="123">
        <v>2</v>
      </c>
      <c r="AE13" s="123">
        <v>4</v>
      </c>
      <c r="AF13" s="123">
        <v>2</v>
      </c>
      <c r="AG13" s="123">
        <v>4</v>
      </c>
      <c r="AH13" s="123">
        <v>3</v>
      </c>
      <c r="AI13" s="123">
        <v>1</v>
      </c>
      <c r="AJ13" s="123">
        <v>2</v>
      </c>
      <c r="AK13" s="123">
        <v>1</v>
      </c>
      <c r="AL13" s="122">
        <v>3</v>
      </c>
      <c r="AM13" s="123">
        <v>3</v>
      </c>
      <c r="AN13" s="123">
        <v>1</v>
      </c>
      <c r="AO13" s="123">
        <v>1</v>
      </c>
      <c r="AP13" s="123">
        <v>0</v>
      </c>
      <c r="AQ13" s="123">
        <v>1</v>
      </c>
      <c r="AR13" s="123">
        <v>1</v>
      </c>
      <c r="AS13" s="123">
        <v>1</v>
      </c>
      <c r="AT13" s="123">
        <v>0</v>
      </c>
      <c r="AU13" s="123">
        <v>0</v>
      </c>
      <c r="AV13" s="123">
        <v>0</v>
      </c>
      <c r="AW13" s="123">
        <v>0</v>
      </c>
      <c r="AX13" s="122">
        <v>1</v>
      </c>
      <c r="AY13" s="123">
        <v>0</v>
      </c>
      <c r="AZ13" s="123">
        <v>0</v>
      </c>
      <c r="BA13" s="123">
        <v>1</v>
      </c>
      <c r="BB13" s="123">
        <v>0</v>
      </c>
      <c r="BC13" s="123">
        <v>0</v>
      </c>
      <c r="BD13" s="123">
        <v>0</v>
      </c>
      <c r="BE13" s="123">
        <v>0</v>
      </c>
      <c r="BF13" s="123">
        <v>0</v>
      </c>
      <c r="BG13" s="123">
        <v>0</v>
      </c>
      <c r="BH13" s="123">
        <v>0</v>
      </c>
      <c r="BI13" s="218">
        <v>0</v>
      </c>
      <c r="BJ13" s="219">
        <v>0.24</v>
      </c>
      <c r="BK13" s="123">
        <v>0.68</v>
      </c>
      <c r="BL13" s="123">
        <v>1.28</v>
      </c>
      <c r="BM13" s="123">
        <v>0.87</v>
      </c>
      <c r="BN13" s="123">
        <v>0.48</v>
      </c>
      <c r="BO13" s="123">
        <v>1.06</v>
      </c>
      <c r="BP13" s="637">
        <v>2.69</v>
      </c>
      <c r="BQ13" s="637">
        <v>0.92</v>
      </c>
      <c r="BR13" s="637">
        <v>0.44</v>
      </c>
      <c r="BS13" s="637">
        <v>0.2</v>
      </c>
      <c r="BT13" s="223" t="str">
        <f t="shared" si="9"/>
        <v>-</v>
      </c>
      <c r="BU13" s="212"/>
      <c r="BV13" s="212"/>
    </row>
    <row r="14" spans="1:74">
      <c r="A14" s="191" t="s">
        <v>96</v>
      </c>
      <c r="B14" s="122">
        <v>19.100000000000001</v>
      </c>
      <c r="C14" s="123">
        <v>39.5</v>
      </c>
      <c r="D14" s="123">
        <v>17.8</v>
      </c>
      <c r="E14" s="123">
        <v>43</v>
      </c>
      <c r="F14" s="123">
        <v>30.3</v>
      </c>
      <c r="G14" s="123">
        <v>38</v>
      </c>
      <c r="H14" s="123">
        <v>54.7</v>
      </c>
      <c r="I14" s="123">
        <v>42.2</v>
      </c>
      <c r="J14" s="123">
        <v>33.299999999999997</v>
      </c>
      <c r="K14" s="123">
        <v>29.2</v>
      </c>
      <c r="L14" s="123">
        <v>25.38</v>
      </c>
      <c r="M14" s="123">
        <v>69.8</v>
      </c>
      <c r="N14" s="122">
        <v>42.6</v>
      </c>
      <c r="O14" s="123">
        <v>18.5</v>
      </c>
      <c r="P14" s="123">
        <v>11</v>
      </c>
      <c r="Q14" s="123">
        <v>31.5</v>
      </c>
      <c r="R14" s="123">
        <v>0</v>
      </c>
      <c r="S14" s="123">
        <v>37.305</v>
      </c>
      <c r="T14" s="123">
        <v>42.959000000000003</v>
      </c>
      <c r="U14" s="123">
        <v>35.414999999999999</v>
      </c>
      <c r="V14" s="123">
        <v>46.841999999999999</v>
      </c>
      <c r="W14" s="123">
        <v>26.085000000000001</v>
      </c>
      <c r="X14" s="123">
        <v>50.13</v>
      </c>
      <c r="Y14" s="123">
        <v>39.979999999999997</v>
      </c>
      <c r="Z14" s="122">
        <v>51</v>
      </c>
      <c r="AA14" s="123">
        <v>11</v>
      </c>
      <c r="AB14" s="123">
        <v>3</v>
      </c>
      <c r="AC14" s="123">
        <v>14</v>
      </c>
      <c r="AD14" s="123">
        <v>13</v>
      </c>
      <c r="AE14" s="123">
        <v>35</v>
      </c>
      <c r="AF14" s="123">
        <v>41</v>
      </c>
      <c r="AG14" s="123">
        <v>39</v>
      </c>
      <c r="AH14" s="123">
        <v>56</v>
      </c>
      <c r="AI14" s="123">
        <v>26</v>
      </c>
      <c r="AJ14" s="123">
        <v>31</v>
      </c>
      <c r="AK14" s="123">
        <v>19</v>
      </c>
      <c r="AL14" s="122">
        <v>26</v>
      </c>
      <c r="AM14" s="123">
        <v>8</v>
      </c>
      <c r="AN14" s="123">
        <v>13</v>
      </c>
      <c r="AO14" s="123">
        <v>13</v>
      </c>
      <c r="AP14" s="123">
        <v>15</v>
      </c>
      <c r="AQ14" s="123">
        <v>19</v>
      </c>
      <c r="AR14" s="123">
        <v>15</v>
      </c>
      <c r="AS14" s="123">
        <v>11</v>
      </c>
      <c r="AT14" s="123">
        <v>23</v>
      </c>
      <c r="AU14" s="123">
        <v>17</v>
      </c>
      <c r="AV14" s="123">
        <v>14</v>
      </c>
      <c r="AW14" s="123">
        <v>12</v>
      </c>
      <c r="AX14" s="122">
        <v>10</v>
      </c>
      <c r="AY14" s="123">
        <v>9</v>
      </c>
      <c r="AZ14" s="123">
        <v>3</v>
      </c>
      <c r="BA14" s="123">
        <v>12</v>
      </c>
      <c r="BB14" s="123">
        <v>14</v>
      </c>
      <c r="BC14" s="123">
        <v>39</v>
      </c>
      <c r="BD14" s="123">
        <v>19</v>
      </c>
      <c r="BE14" s="123">
        <v>40</v>
      </c>
      <c r="BF14" s="123">
        <v>44</v>
      </c>
      <c r="BG14" s="123">
        <v>49.75</v>
      </c>
      <c r="BH14" s="123">
        <v>63</v>
      </c>
      <c r="BI14" s="218">
        <v>24</v>
      </c>
      <c r="BJ14" s="219">
        <v>45.59</v>
      </c>
      <c r="BK14" s="123">
        <v>29.06</v>
      </c>
      <c r="BL14" s="123">
        <v>23.5</v>
      </c>
      <c r="BM14" s="123">
        <v>340.8</v>
      </c>
      <c r="BN14" s="123">
        <v>17.46</v>
      </c>
      <c r="BO14" s="123">
        <v>25.11</v>
      </c>
      <c r="BP14" s="637">
        <v>37.630000000000003</v>
      </c>
      <c r="BQ14" s="637">
        <v>26.27</v>
      </c>
      <c r="BR14" s="637">
        <v>41.88</v>
      </c>
      <c r="BS14" s="637">
        <v>27.16</v>
      </c>
      <c r="BT14" s="223">
        <f t="shared" si="9"/>
        <v>-0.45407035175879396</v>
      </c>
      <c r="BU14" s="212"/>
      <c r="BV14" s="212"/>
    </row>
    <row r="15" spans="1:74">
      <c r="A15" s="191" t="s">
        <v>97</v>
      </c>
      <c r="B15" s="122">
        <v>19.59</v>
      </c>
      <c r="C15" s="123">
        <v>4.6500000000000004</v>
      </c>
      <c r="D15" s="123">
        <v>6.2</v>
      </c>
      <c r="E15" s="123">
        <v>13.26</v>
      </c>
      <c r="F15" s="123">
        <v>4.62</v>
      </c>
      <c r="G15" s="123">
        <v>19.2</v>
      </c>
      <c r="H15" s="123">
        <v>1.55</v>
      </c>
      <c r="I15" s="123">
        <v>13.36</v>
      </c>
      <c r="J15" s="123">
        <v>16.2</v>
      </c>
      <c r="K15" s="123">
        <v>18.14</v>
      </c>
      <c r="L15" s="123">
        <v>5.18</v>
      </c>
      <c r="M15" s="123">
        <v>17.8</v>
      </c>
      <c r="N15" s="122">
        <v>9.26</v>
      </c>
      <c r="O15" s="123">
        <v>12.62</v>
      </c>
      <c r="P15" s="123">
        <v>8.74</v>
      </c>
      <c r="Q15" s="123">
        <v>6</v>
      </c>
      <c r="R15" s="123">
        <v>3.3</v>
      </c>
      <c r="S15" s="123">
        <v>20.059999999999999</v>
      </c>
      <c r="T15" s="123">
        <v>19.100000000000001</v>
      </c>
      <c r="U15" s="123">
        <v>61.83</v>
      </c>
      <c r="V15" s="123">
        <v>32.613</v>
      </c>
      <c r="W15" s="123">
        <v>20.27</v>
      </c>
      <c r="X15" s="123">
        <v>20.567</v>
      </c>
      <c r="Y15" s="123">
        <v>59.954000000000001</v>
      </c>
      <c r="Z15" s="122">
        <v>27</v>
      </c>
      <c r="AA15" s="123">
        <v>27</v>
      </c>
      <c r="AB15" s="123">
        <v>33</v>
      </c>
      <c r="AC15" s="123">
        <v>8</v>
      </c>
      <c r="AD15" s="123">
        <v>26</v>
      </c>
      <c r="AE15" s="123">
        <v>2</v>
      </c>
      <c r="AF15" s="123">
        <v>12</v>
      </c>
      <c r="AG15" s="123">
        <v>17</v>
      </c>
      <c r="AH15" s="123">
        <v>2</v>
      </c>
      <c r="AI15" s="123">
        <v>1</v>
      </c>
      <c r="AJ15" s="123">
        <v>3</v>
      </c>
      <c r="AK15" s="123">
        <v>22</v>
      </c>
      <c r="AL15" s="122">
        <v>9</v>
      </c>
      <c r="AM15" s="123">
        <v>3</v>
      </c>
      <c r="AN15" s="123">
        <v>9</v>
      </c>
      <c r="AO15" s="123">
        <v>4</v>
      </c>
      <c r="AP15" s="123">
        <v>9</v>
      </c>
      <c r="AQ15" s="123">
        <v>0</v>
      </c>
      <c r="AR15" s="123">
        <v>5</v>
      </c>
      <c r="AS15" s="123">
        <v>1</v>
      </c>
      <c r="AT15" s="123">
        <v>11</v>
      </c>
      <c r="AU15" s="123">
        <v>4</v>
      </c>
      <c r="AV15" s="123">
        <v>0</v>
      </c>
      <c r="AW15" s="123">
        <v>11</v>
      </c>
      <c r="AX15" s="122">
        <v>3</v>
      </c>
      <c r="AY15" s="123">
        <v>5</v>
      </c>
      <c r="AZ15" s="123">
        <v>6</v>
      </c>
      <c r="BA15" s="123">
        <v>14</v>
      </c>
      <c r="BB15" s="123">
        <v>0</v>
      </c>
      <c r="BC15" s="123">
        <v>14</v>
      </c>
      <c r="BD15" s="123">
        <v>9</v>
      </c>
      <c r="BE15" s="123">
        <v>3</v>
      </c>
      <c r="BF15" s="123">
        <v>80</v>
      </c>
      <c r="BG15" s="123">
        <v>1</v>
      </c>
      <c r="BH15" s="123">
        <v>11</v>
      </c>
      <c r="BI15" s="218">
        <v>15</v>
      </c>
      <c r="BJ15" s="219">
        <v>12.6</v>
      </c>
      <c r="BK15" s="123">
        <v>14.96</v>
      </c>
      <c r="BL15" s="123">
        <v>14.18</v>
      </c>
      <c r="BM15" s="123">
        <v>9.24</v>
      </c>
      <c r="BN15" s="123">
        <v>21.14</v>
      </c>
      <c r="BO15" s="123">
        <v>20.6</v>
      </c>
      <c r="BP15" s="637">
        <v>27.96</v>
      </c>
      <c r="BQ15" s="637">
        <v>12.88</v>
      </c>
      <c r="BR15" s="637">
        <v>9.59</v>
      </c>
      <c r="BS15" s="637">
        <v>19.04</v>
      </c>
      <c r="BT15" s="223">
        <f t="shared" si="9"/>
        <v>18.04</v>
      </c>
      <c r="BU15" s="212"/>
      <c r="BV15" s="212"/>
    </row>
    <row r="16" spans="1:74">
      <c r="A16" s="169" t="s">
        <v>71</v>
      </c>
      <c r="B16" s="122">
        <v>737.08</v>
      </c>
      <c r="C16" s="123">
        <v>1216.83</v>
      </c>
      <c r="D16" s="123">
        <v>687.3</v>
      </c>
      <c r="E16" s="123">
        <v>210.9</v>
      </c>
      <c r="F16" s="123">
        <v>415.65</v>
      </c>
      <c r="G16" s="123">
        <v>1104.1600000000001</v>
      </c>
      <c r="H16" s="123">
        <v>1978.16</v>
      </c>
      <c r="I16" s="123">
        <v>1793.55</v>
      </c>
      <c r="J16" s="123">
        <v>798.15</v>
      </c>
      <c r="K16" s="123">
        <v>1064.3</v>
      </c>
      <c r="L16" s="123">
        <v>512.78</v>
      </c>
      <c r="M16" s="123">
        <v>54.2</v>
      </c>
      <c r="N16" s="122">
        <v>1194.18</v>
      </c>
      <c r="O16" s="123">
        <v>1306.05</v>
      </c>
      <c r="P16" s="123">
        <v>1020.96</v>
      </c>
      <c r="Q16" s="123">
        <v>227.1</v>
      </c>
      <c r="R16" s="123">
        <v>486.005</v>
      </c>
      <c r="S16" s="123">
        <v>908.01599999999996</v>
      </c>
      <c r="T16" s="123">
        <v>819.69500000000005</v>
      </c>
      <c r="U16" s="123">
        <v>470.76900000000001</v>
      </c>
      <c r="V16" s="123">
        <v>383.94600000000003</v>
      </c>
      <c r="W16" s="123">
        <v>234.339</v>
      </c>
      <c r="X16" s="123">
        <v>613.71100000000001</v>
      </c>
      <c r="Y16" s="123">
        <v>310.16800000000001</v>
      </c>
      <c r="Z16" s="122">
        <v>964</v>
      </c>
      <c r="AA16" s="123">
        <v>1271</v>
      </c>
      <c r="AB16" s="123">
        <v>458</v>
      </c>
      <c r="AC16" s="123">
        <v>328</v>
      </c>
      <c r="AD16" s="123">
        <v>344</v>
      </c>
      <c r="AE16" s="123">
        <v>726</v>
      </c>
      <c r="AF16" s="123">
        <v>827</v>
      </c>
      <c r="AG16" s="123">
        <v>300</v>
      </c>
      <c r="AH16" s="123">
        <v>980</v>
      </c>
      <c r="AI16" s="123">
        <v>296</v>
      </c>
      <c r="AJ16" s="123">
        <v>381</v>
      </c>
      <c r="AK16" s="123">
        <v>1001</v>
      </c>
      <c r="AL16" s="122">
        <v>907</v>
      </c>
      <c r="AM16" s="123">
        <v>752</v>
      </c>
      <c r="AN16" s="123">
        <v>1142</v>
      </c>
      <c r="AO16" s="123">
        <v>753</v>
      </c>
      <c r="AP16" s="123">
        <v>598</v>
      </c>
      <c r="AQ16" s="123">
        <v>1375</v>
      </c>
      <c r="AR16" s="123">
        <v>397</v>
      </c>
      <c r="AS16" s="123">
        <v>507</v>
      </c>
      <c r="AT16" s="123">
        <v>320</v>
      </c>
      <c r="AU16" s="123">
        <v>229</v>
      </c>
      <c r="AV16" s="123">
        <v>3082</v>
      </c>
      <c r="AW16" s="123">
        <v>1972</v>
      </c>
      <c r="AX16" s="122">
        <v>1819</v>
      </c>
      <c r="AY16" s="123">
        <v>1709</v>
      </c>
      <c r="AZ16" s="123">
        <v>2453</v>
      </c>
      <c r="BA16" s="123">
        <v>1564</v>
      </c>
      <c r="BB16" s="123">
        <v>835</v>
      </c>
      <c r="BC16" s="123">
        <v>1033</v>
      </c>
      <c r="BD16" s="123">
        <v>1738</v>
      </c>
      <c r="BE16" s="123">
        <v>2198</v>
      </c>
      <c r="BF16" s="123">
        <v>1681</v>
      </c>
      <c r="BG16" s="123">
        <v>451.42</v>
      </c>
      <c r="BH16" s="123">
        <v>1129</v>
      </c>
      <c r="BI16" s="218">
        <v>1885</v>
      </c>
      <c r="BJ16" s="219">
        <v>677.91</v>
      </c>
      <c r="BK16" s="123">
        <v>235.84</v>
      </c>
      <c r="BL16" s="123">
        <v>273.76</v>
      </c>
      <c r="BM16" s="123">
        <v>2463.2600000000002</v>
      </c>
      <c r="BN16" s="123">
        <v>2518.12</v>
      </c>
      <c r="BO16" s="123">
        <v>2025.03</v>
      </c>
      <c r="BP16" s="637">
        <v>3789.61</v>
      </c>
      <c r="BQ16" s="637">
        <v>3703.48</v>
      </c>
      <c r="BR16" s="637">
        <v>1376.2</v>
      </c>
      <c r="BS16" s="637">
        <v>692.32</v>
      </c>
      <c r="BT16" s="223">
        <f t="shared" si="9"/>
        <v>0.53364937308936256</v>
      </c>
      <c r="BU16" s="212"/>
      <c r="BV16" s="212"/>
    </row>
    <row r="17" spans="1:81">
      <c r="A17" s="169" t="s">
        <v>89</v>
      </c>
      <c r="B17" s="122">
        <v>407.25</v>
      </c>
      <c r="C17" s="123">
        <v>412.05</v>
      </c>
      <c r="D17" s="123">
        <v>458.86</v>
      </c>
      <c r="E17" s="123">
        <v>408.1</v>
      </c>
      <c r="F17" s="123">
        <v>364.5</v>
      </c>
      <c r="G17" s="123">
        <v>529.04999999999995</v>
      </c>
      <c r="H17" s="123">
        <v>360.43</v>
      </c>
      <c r="I17" s="123">
        <v>381.52</v>
      </c>
      <c r="J17" s="123">
        <v>646.19000000000005</v>
      </c>
      <c r="K17" s="123">
        <v>380.55</v>
      </c>
      <c r="L17" s="123">
        <v>391.76</v>
      </c>
      <c r="M17" s="123">
        <v>553.79</v>
      </c>
      <c r="N17" s="122">
        <v>594.32000000000005</v>
      </c>
      <c r="O17" s="123">
        <v>282.61</v>
      </c>
      <c r="P17" s="123">
        <v>304.77</v>
      </c>
      <c r="Q17" s="123">
        <v>179.35</v>
      </c>
      <c r="R17" s="123">
        <v>306.02</v>
      </c>
      <c r="S17" s="123">
        <v>224.00399999999999</v>
      </c>
      <c r="T17" s="123">
        <v>278.11</v>
      </c>
      <c r="U17" s="123">
        <v>380.83300000000003</v>
      </c>
      <c r="V17" s="123">
        <v>348.95800000000003</v>
      </c>
      <c r="W17" s="123">
        <v>511.33199999999999</v>
      </c>
      <c r="X17" s="123">
        <v>213.506</v>
      </c>
      <c r="Y17" s="123">
        <v>226.63800000000001</v>
      </c>
      <c r="Z17" s="122">
        <v>280</v>
      </c>
      <c r="AA17" s="123">
        <v>438</v>
      </c>
      <c r="AB17" s="123">
        <v>595</v>
      </c>
      <c r="AC17" s="123">
        <v>562</v>
      </c>
      <c r="AD17" s="123">
        <v>578</v>
      </c>
      <c r="AE17" s="123">
        <v>234</v>
      </c>
      <c r="AF17" s="123">
        <v>362</v>
      </c>
      <c r="AG17" s="123">
        <v>475</v>
      </c>
      <c r="AH17" s="123">
        <v>237</v>
      </c>
      <c r="AI17" s="123">
        <v>209</v>
      </c>
      <c r="AJ17" s="123">
        <v>149</v>
      </c>
      <c r="AK17" s="123">
        <v>239</v>
      </c>
      <c r="AL17" s="122">
        <v>270</v>
      </c>
      <c r="AM17" s="123">
        <v>198</v>
      </c>
      <c r="AN17" s="123">
        <v>204</v>
      </c>
      <c r="AO17" s="123">
        <v>306</v>
      </c>
      <c r="AP17" s="123">
        <v>251</v>
      </c>
      <c r="AQ17" s="123">
        <v>153</v>
      </c>
      <c r="AR17" s="123">
        <v>147</v>
      </c>
      <c r="AS17" s="123">
        <v>124</v>
      </c>
      <c r="AT17" s="123">
        <v>104</v>
      </c>
      <c r="AU17" s="123">
        <v>91</v>
      </c>
      <c r="AV17" s="123">
        <v>77</v>
      </c>
      <c r="AW17" s="123">
        <v>82</v>
      </c>
      <c r="AX17" s="122">
        <v>107</v>
      </c>
      <c r="AY17" s="123">
        <v>155</v>
      </c>
      <c r="AZ17" s="123">
        <v>281</v>
      </c>
      <c r="BA17" s="123">
        <v>242</v>
      </c>
      <c r="BB17" s="123">
        <v>237</v>
      </c>
      <c r="BC17" s="123">
        <v>263</v>
      </c>
      <c r="BD17" s="123">
        <v>181</v>
      </c>
      <c r="BE17" s="123">
        <v>305</v>
      </c>
      <c r="BF17" s="123">
        <v>163</v>
      </c>
      <c r="BG17" s="123">
        <v>200.27</v>
      </c>
      <c r="BH17" s="123">
        <v>180</v>
      </c>
      <c r="BI17" s="218">
        <v>307</v>
      </c>
      <c r="BJ17" s="219">
        <v>265.07</v>
      </c>
      <c r="BK17" s="123">
        <v>370.63</v>
      </c>
      <c r="BL17" s="123">
        <v>451.19</v>
      </c>
      <c r="BM17" s="123">
        <v>539.21</v>
      </c>
      <c r="BN17" s="123">
        <v>401.94</v>
      </c>
      <c r="BO17" s="123">
        <v>358.18</v>
      </c>
      <c r="BP17" s="637">
        <v>294.66000000000003</v>
      </c>
      <c r="BQ17" s="637">
        <v>256.37</v>
      </c>
      <c r="BR17" s="637">
        <v>250.78</v>
      </c>
      <c r="BS17" s="637">
        <v>216.63</v>
      </c>
      <c r="BT17" s="223">
        <f t="shared" si="9"/>
        <v>8.1689718879512485E-2</v>
      </c>
      <c r="BU17" s="212"/>
      <c r="BV17" s="212"/>
    </row>
    <row r="18" spans="1:81">
      <c r="A18" s="169" t="s">
        <v>99</v>
      </c>
      <c r="B18" s="122">
        <v>91.75</v>
      </c>
      <c r="C18" s="123">
        <v>56.75</v>
      </c>
      <c r="D18" s="123">
        <v>121.5</v>
      </c>
      <c r="E18" s="123">
        <v>0</v>
      </c>
      <c r="F18" s="123">
        <v>117.71</v>
      </c>
      <c r="G18" s="123">
        <v>44.4</v>
      </c>
      <c r="H18" s="123">
        <v>81.55</v>
      </c>
      <c r="I18" s="123">
        <v>104.4</v>
      </c>
      <c r="J18" s="123">
        <v>138.41999999999999</v>
      </c>
      <c r="K18" s="123">
        <v>90.4</v>
      </c>
      <c r="L18" s="123">
        <v>92.6</v>
      </c>
      <c r="M18" s="123">
        <v>56.2</v>
      </c>
      <c r="N18" s="122">
        <v>78</v>
      </c>
      <c r="O18" s="123">
        <v>68.2</v>
      </c>
      <c r="P18" s="123">
        <v>36.4</v>
      </c>
      <c r="Q18" s="123">
        <v>9.6</v>
      </c>
      <c r="R18" s="123">
        <v>0</v>
      </c>
      <c r="S18" s="123">
        <v>0</v>
      </c>
      <c r="T18" s="123">
        <v>28.07</v>
      </c>
      <c r="U18" s="123">
        <v>33.090000000000003</v>
      </c>
      <c r="V18" s="123">
        <v>68.900000000000006</v>
      </c>
      <c r="W18" s="123">
        <v>35.173999999999999</v>
      </c>
      <c r="X18" s="123">
        <v>65.775000000000006</v>
      </c>
      <c r="Y18" s="123">
        <v>39.11</v>
      </c>
      <c r="Z18" s="122">
        <v>52</v>
      </c>
      <c r="AA18" s="123">
        <v>38</v>
      </c>
      <c r="AB18" s="123">
        <v>34</v>
      </c>
      <c r="AC18" s="123">
        <v>6</v>
      </c>
      <c r="AD18" s="123">
        <v>25</v>
      </c>
      <c r="AE18" s="123">
        <v>26</v>
      </c>
      <c r="AF18" s="123">
        <v>83</v>
      </c>
      <c r="AG18" s="123">
        <v>60</v>
      </c>
      <c r="AH18" s="123">
        <v>110</v>
      </c>
      <c r="AI18" s="123">
        <v>89</v>
      </c>
      <c r="AJ18" s="123">
        <v>72</v>
      </c>
      <c r="AK18" s="123">
        <v>49</v>
      </c>
      <c r="AL18" s="122">
        <v>49</v>
      </c>
      <c r="AM18" s="123">
        <v>24</v>
      </c>
      <c r="AN18" s="123">
        <v>41</v>
      </c>
      <c r="AO18" s="123">
        <v>1</v>
      </c>
      <c r="AP18" s="123">
        <v>72</v>
      </c>
      <c r="AQ18" s="123">
        <v>27</v>
      </c>
      <c r="AR18" s="123">
        <v>85</v>
      </c>
      <c r="AS18" s="123">
        <v>80</v>
      </c>
      <c r="AT18" s="123">
        <v>55</v>
      </c>
      <c r="AU18" s="123">
        <v>90</v>
      </c>
      <c r="AV18" s="123">
        <v>112</v>
      </c>
      <c r="AW18" s="123">
        <v>63</v>
      </c>
      <c r="AX18" s="122">
        <v>86</v>
      </c>
      <c r="AY18" s="123">
        <v>39</v>
      </c>
      <c r="AZ18" s="123">
        <v>50</v>
      </c>
      <c r="BA18" s="123">
        <v>8</v>
      </c>
      <c r="BB18" s="123">
        <v>39</v>
      </c>
      <c r="BC18" s="123">
        <v>31</v>
      </c>
      <c r="BD18" s="123">
        <v>48</v>
      </c>
      <c r="BE18" s="123">
        <v>84</v>
      </c>
      <c r="BF18" s="123">
        <v>119</v>
      </c>
      <c r="BG18" s="123">
        <v>158.71</v>
      </c>
      <c r="BH18" s="123">
        <v>171</v>
      </c>
      <c r="BI18" s="218">
        <v>97</v>
      </c>
      <c r="BJ18" s="219">
        <v>86.84</v>
      </c>
      <c r="BK18" s="123">
        <v>118.6</v>
      </c>
      <c r="BL18" s="123">
        <v>113.5</v>
      </c>
      <c r="BM18" s="123">
        <v>3.32</v>
      </c>
      <c r="BN18" s="123">
        <v>51.62</v>
      </c>
      <c r="BO18" s="123">
        <v>116.25</v>
      </c>
      <c r="BP18" s="637">
        <v>204.59</v>
      </c>
      <c r="BQ18" s="637">
        <v>124.19</v>
      </c>
      <c r="BR18" s="637">
        <v>97.23</v>
      </c>
      <c r="BS18" s="637">
        <v>110.82</v>
      </c>
      <c r="BT18" s="223">
        <f t="shared" si="9"/>
        <v>-0.30174532165585033</v>
      </c>
      <c r="BU18" s="212"/>
      <c r="BV18" s="212"/>
    </row>
    <row r="19" spans="1:81">
      <c r="A19" s="169" t="s">
        <v>82</v>
      </c>
      <c r="B19" s="122">
        <v>844.54</v>
      </c>
      <c r="C19" s="123">
        <v>500.8</v>
      </c>
      <c r="D19" s="123">
        <v>802.1</v>
      </c>
      <c r="E19" s="123">
        <v>880.86</v>
      </c>
      <c r="F19" s="123">
        <v>814.51</v>
      </c>
      <c r="G19" s="123">
        <v>842.65</v>
      </c>
      <c r="H19" s="123">
        <v>734.27</v>
      </c>
      <c r="I19" s="123">
        <v>814.04</v>
      </c>
      <c r="J19" s="123">
        <v>458.09</v>
      </c>
      <c r="K19" s="123">
        <v>627.32000000000005</v>
      </c>
      <c r="L19" s="123">
        <v>338.31</v>
      </c>
      <c r="M19" s="123">
        <v>358.52</v>
      </c>
      <c r="N19" s="122">
        <v>409.9</v>
      </c>
      <c r="O19" s="123">
        <v>200.92400000000001</v>
      </c>
      <c r="P19" s="123">
        <v>171.55</v>
      </c>
      <c r="Q19" s="123">
        <v>94.9</v>
      </c>
      <c r="R19" s="123">
        <v>223.85</v>
      </c>
      <c r="S19" s="123">
        <v>319.70299999999997</v>
      </c>
      <c r="T19" s="123">
        <v>511.12799999999999</v>
      </c>
      <c r="U19" s="123">
        <v>781.84900000000005</v>
      </c>
      <c r="V19" s="123">
        <v>355.435</v>
      </c>
      <c r="W19" s="123">
        <v>192.58699999999999</v>
      </c>
      <c r="X19" s="123">
        <v>196.285</v>
      </c>
      <c r="Y19" s="123">
        <v>246.327</v>
      </c>
      <c r="Z19" s="122">
        <v>464</v>
      </c>
      <c r="AA19" s="123">
        <v>377</v>
      </c>
      <c r="AB19" s="123">
        <v>430</v>
      </c>
      <c r="AC19" s="123">
        <v>211</v>
      </c>
      <c r="AD19" s="123">
        <v>276</v>
      </c>
      <c r="AE19" s="123">
        <v>251</v>
      </c>
      <c r="AF19" s="123">
        <v>298</v>
      </c>
      <c r="AG19" s="123">
        <v>285</v>
      </c>
      <c r="AH19" s="123">
        <v>154</v>
      </c>
      <c r="AI19" s="123">
        <v>137</v>
      </c>
      <c r="AJ19" s="123">
        <v>255</v>
      </c>
      <c r="AK19" s="123">
        <v>110</v>
      </c>
      <c r="AL19" s="122">
        <v>149</v>
      </c>
      <c r="AM19" s="123">
        <v>100</v>
      </c>
      <c r="AN19" s="123">
        <v>118</v>
      </c>
      <c r="AO19" s="123">
        <v>324</v>
      </c>
      <c r="AP19" s="123">
        <v>297</v>
      </c>
      <c r="AQ19" s="123">
        <v>241</v>
      </c>
      <c r="AR19" s="123">
        <v>238</v>
      </c>
      <c r="AS19" s="123">
        <v>302</v>
      </c>
      <c r="AT19" s="123">
        <v>306</v>
      </c>
      <c r="AU19" s="123">
        <v>252</v>
      </c>
      <c r="AV19" s="123">
        <v>221</v>
      </c>
      <c r="AW19" s="123">
        <v>225</v>
      </c>
      <c r="AX19" s="122">
        <v>254</v>
      </c>
      <c r="AY19" s="123">
        <v>302</v>
      </c>
      <c r="AZ19" s="123">
        <v>290</v>
      </c>
      <c r="BA19" s="123">
        <v>210</v>
      </c>
      <c r="BB19" s="123">
        <v>104</v>
      </c>
      <c r="BC19" s="123">
        <v>144</v>
      </c>
      <c r="BD19" s="123">
        <v>96</v>
      </c>
      <c r="BE19" s="123">
        <v>173</v>
      </c>
      <c r="BF19" s="123">
        <v>159</v>
      </c>
      <c r="BG19" s="123">
        <v>47.86</v>
      </c>
      <c r="BH19" s="123">
        <v>96</v>
      </c>
      <c r="BI19" s="218">
        <v>168</v>
      </c>
      <c r="BJ19" s="219">
        <v>27.18</v>
      </c>
      <c r="BK19" s="123">
        <v>10.93</v>
      </c>
      <c r="BL19" s="123">
        <v>173.74</v>
      </c>
      <c r="BM19" s="123">
        <v>170.36</v>
      </c>
      <c r="BN19" s="123">
        <v>283.10000000000002</v>
      </c>
      <c r="BO19" s="123">
        <v>528.39</v>
      </c>
      <c r="BP19" s="637">
        <v>350.5</v>
      </c>
      <c r="BQ19" s="637">
        <v>228.69</v>
      </c>
      <c r="BR19" s="637">
        <v>449.93</v>
      </c>
      <c r="BS19" s="637">
        <v>709.66</v>
      </c>
      <c r="BT19" s="223">
        <f t="shared" si="9"/>
        <v>13.827831174258252</v>
      </c>
      <c r="BU19" s="212"/>
      <c r="BV19" s="212"/>
    </row>
    <row r="20" spans="1:81">
      <c r="A20" s="169" t="s">
        <v>83</v>
      </c>
      <c r="B20" s="122">
        <v>113.4</v>
      </c>
      <c r="C20" s="123">
        <v>76.25</v>
      </c>
      <c r="D20" s="123">
        <v>111.4</v>
      </c>
      <c r="E20" s="123">
        <v>108.85</v>
      </c>
      <c r="F20" s="123">
        <v>131.69999999999999</v>
      </c>
      <c r="G20" s="123">
        <v>65.3</v>
      </c>
      <c r="H20" s="123">
        <v>112.47</v>
      </c>
      <c r="I20" s="123">
        <v>75.099999999999994</v>
      </c>
      <c r="J20" s="123">
        <v>59.8</v>
      </c>
      <c r="K20" s="123">
        <v>24.1</v>
      </c>
      <c r="L20" s="123">
        <v>91.52</v>
      </c>
      <c r="M20" s="123">
        <v>28</v>
      </c>
      <c r="N20" s="122">
        <v>70.239999999999995</v>
      </c>
      <c r="O20" s="123">
        <v>37.479999999999997</v>
      </c>
      <c r="P20" s="123">
        <v>40.42</v>
      </c>
      <c r="Q20" s="123">
        <v>24.7</v>
      </c>
      <c r="R20" s="123">
        <v>68.92</v>
      </c>
      <c r="S20" s="123">
        <v>86.302000000000007</v>
      </c>
      <c r="T20" s="123">
        <v>126.795</v>
      </c>
      <c r="U20" s="123">
        <v>219.54499999999999</v>
      </c>
      <c r="V20" s="123">
        <v>181.62700000000001</v>
      </c>
      <c r="W20" s="123">
        <v>58.954999999999998</v>
      </c>
      <c r="X20" s="123">
        <v>149.34700000000001</v>
      </c>
      <c r="Y20" s="123">
        <v>99.772999999999996</v>
      </c>
      <c r="Z20" s="122">
        <v>138</v>
      </c>
      <c r="AA20" s="123">
        <v>105</v>
      </c>
      <c r="AB20" s="123">
        <v>105</v>
      </c>
      <c r="AC20" s="123">
        <v>127</v>
      </c>
      <c r="AD20" s="123">
        <v>121</v>
      </c>
      <c r="AE20" s="123">
        <v>171</v>
      </c>
      <c r="AF20" s="123">
        <v>169</v>
      </c>
      <c r="AG20" s="123">
        <v>192</v>
      </c>
      <c r="AH20" s="123">
        <v>32</v>
      </c>
      <c r="AI20" s="123">
        <v>205</v>
      </c>
      <c r="AJ20" s="123">
        <v>187</v>
      </c>
      <c r="AK20" s="123">
        <v>103</v>
      </c>
      <c r="AL20" s="122">
        <v>54</v>
      </c>
      <c r="AM20" s="123">
        <v>90</v>
      </c>
      <c r="AN20" s="123">
        <v>51</v>
      </c>
      <c r="AO20" s="123">
        <v>56</v>
      </c>
      <c r="AP20" s="123">
        <v>85</v>
      </c>
      <c r="AQ20" s="123">
        <v>162</v>
      </c>
      <c r="AR20" s="123">
        <v>186</v>
      </c>
      <c r="AS20" s="123">
        <v>149</v>
      </c>
      <c r="AT20" s="123">
        <v>120</v>
      </c>
      <c r="AU20" s="123">
        <v>62</v>
      </c>
      <c r="AV20" s="123">
        <v>59</v>
      </c>
      <c r="AW20" s="123">
        <v>38</v>
      </c>
      <c r="AX20" s="122">
        <v>41</v>
      </c>
      <c r="AY20" s="123">
        <v>36</v>
      </c>
      <c r="AZ20" s="123">
        <v>53</v>
      </c>
      <c r="BA20" s="123">
        <v>65</v>
      </c>
      <c r="BB20" s="123">
        <v>28</v>
      </c>
      <c r="BC20" s="123">
        <v>15</v>
      </c>
      <c r="BD20" s="123">
        <v>25</v>
      </c>
      <c r="BE20" s="123">
        <v>11</v>
      </c>
      <c r="BF20" s="123">
        <v>11</v>
      </c>
      <c r="BG20" s="123">
        <v>33.15</v>
      </c>
      <c r="BH20" s="123">
        <v>46</v>
      </c>
      <c r="BI20" s="218">
        <v>34</v>
      </c>
      <c r="BJ20" s="219">
        <v>20.78</v>
      </c>
      <c r="BK20" s="123">
        <v>19.149999999999999</v>
      </c>
      <c r="BL20" s="123">
        <v>13.64</v>
      </c>
      <c r="BM20" s="123">
        <v>24.66</v>
      </c>
      <c r="BN20" s="123">
        <v>38.19</v>
      </c>
      <c r="BO20" s="123">
        <v>46.91</v>
      </c>
      <c r="BP20" s="637">
        <v>126.21</v>
      </c>
      <c r="BQ20" s="637">
        <v>58.89</v>
      </c>
      <c r="BR20" s="637">
        <v>11.13</v>
      </c>
      <c r="BS20" s="637">
        <v>3.47</v>
      </c>
      <c r="BT20" s="223">
        <f t="shared" si="9"/>
        <v>-0.89532428355957761</v>
      </c>
      <c r="BU20" s="212"/>
      <c r="BV20" s="212"/>
    </row>
    <row r="21" spans="1:81">
      <c r="A21" s="169" t="s">
        <v>84</v>
      </c>
      <c r="B21" s="132">
        <v>627.25</v>
      </c>
      <c r="C21" s="133">
        <v>556.23</v>
      </c>
      <c r="D21" s="133">
        <v>351.65</v>
      </c>
      <c r="E21" s="133">
        <v>152.4</v>
      </c>
      <c r="F21" s="133" t="s">
        <v>110</v>
      </c>
      <c r="G21" s="133" t="s">
        <v>110</v>
      </c>
      <c r="H21" s="133" t="s">
        <v>110</v>
      </c>
      <c r="I21" s="133" t="s">
        <v>110</v>
      </c>
      <c r="J21" s="133" t="s">
        <v>110</v>
      </c>
      <c r="K21" s="133">
        <v>270.45</v>
      </c>
      <c r="L21" s="133">
        <v>594.48</v>
      </c>
      <c r="M21" s="133">
        <v>698.2</v>
      </c>
      <c r="N21" s="132">
        <v>1017.87</v>
      </c>
      <c r="O21" s="133">
        <v>779.47</v>
      </c>
      <c r="P21" s="133">
        <v>382.63</v>
      </c>
      <c r="Q21" s="133">
        <v>183.00800000000001</v>
      </c>
      <c r="R21" s="133">
        <v>56.9</v>
      </c>
      <c r="S21" s="133">
        <v>7.65</v>
      </c>
      <c r="T21" s="133">
        <v>18.815000000000001</v>
      </c>
      <c r="U21" s="133">
        <v>15.425000000000001</v>
      </c>
      <c r="V21" s="133">
        <v>86.951999999999998</v>
      </c>
      <c r="W21" s="133">
        <v>359.43799999999999</v>
      </c>
      <c r="X21" s="133">
        <v>711.49599999999998</v>
      </c>
      <c r="Y21" s="133">
        <v>1037.309</v>
      </c>
      <c r="Z21" s="122">
        <v>1174</v>
      </c>
      <c r="AA21" s="123">
        <v>822</v>
      </c>
      <c r="AB21" s="123">
        <v>496</v>
      </c>
      <c r="AC21" s="123">
        <v>176</v>
      </c>
      <c r="AD21" s="123">
        <v>2</v>
      </c>
      <c r="AE21" s="123">
        <v>0</v>
      </c>
      <c r="AF21" s="123">
        <v>3</v>
      </c>
      <c r="AG21" s="123">
        <v>4</v>
      </c>
      <c r="AH21" s="123">
        <v>0</v>
      </c>
      <c r="AI21" s="123">
        <v>502</v>
      </c>
      <c r="AJ21" s="123">
        <v>507</v>
      </c>
      <c r="AK21" s="123">
        <v>795</v>
      </c>
      <c r="AL21" s="122">
        <v>675</v>
      </c>
      <c r="AM21" s="123">
        <v>632</v>
      </c>
      <c r="AN21" s="123">
        <v>258</v>
      </c>
      <c r="AO21" s="123">
        <v>0</v>
      </c>
      <c r="AP21" s="123">
        <v>0</v>
      </c>
      <c r="AQ21" s="123">
        <v>0</v>
      </c>
      <c r="AR21" s="123">
        <v>0</v>
      </c>
      <c r="AS21" s="123">
        <v>0</v>
      </c>
      <c r="AT21" s="123">
        <v>0</v>
      </c>
      <c r="AU21" s="123">
        <v>387</v>
      </c>
      <c r="AV21" s="123">
        <v>414</v>
      </c>
      <c r="AW21" s="123">
        <v>912</v>
      </c>
      <c r="AX21" s="122">
        <v>908</v>
      </c>
      <c r="AY21" s="123">
        <v>689</v>
      </c>
      <c r="AZ21" s="123">
        <v>373</v>
      </c>
      <c r="BA21" s="123">
        <v>111</v>
      </c>
      <c r="BB21" s="123">
        <v>7</v>
      </c>
      <c r="BC21" s="123">
        <v>5</v>
      </c>
      <c r="BD21" s="123">
        <v>3</v>
      </c>
      <c r="BE21" s="123">
        <v>6</v>
      </c>
      <c r="BF21" s="123">
        <v>320</v>
      </c>
      <c r="BG21" s="123">
        <v>993.98</v>
      </c>
      <c r="BH21" s="123">
        <v>823</v>
      </c>
      <c r="BI21" s="218">
        <v>1261</v>
      </c>
      <c r="BJ21" s="219">
        <v>1247.44</v>
      </c>
      <c r="BK21" s="123">
        <v>999.64</v>
      </c>
      <c r="BL21" s="123">
        <v>599.66999999999996</v>
      </c>
      <c r="BM21" s="123">
        <v>337.04</v>
      </c>
      <c r="BN21" s="123">
        <v>133.47999999999999</v>
      </c>
      <c r="BO21" s="123">
        <v>6.77</v>
      </c>
      <c r="BP21" s="637">
        <v>13.41</v>
      </c>
      <c r="BQ21" s="637">
        <v>11.36</v>
      </c>
      <c r="BR21" s="637">
        <v>4.47</v>
      </c>
      <c r="BS21" s="637">
        <v>250.09</v>
      </c>
      <c r="BT21" s="223">
        <f t="shared" si="9"/>
        <v>-0.74839533994647778</v>
      </c>
      <c r="BU21" s="212"/>
      <c r="BV21" s="212"/>
    </row>
    <row r="22" spans="1:81">
      <c r="A22" s="191" t="s">
        <v>73</v>
      </c>
      <c r="B22" s="122">
        <v>513.95000000000005</v>
      </c>
      <c r="C22" s="123">
        <v>415.4</v>
      </c>
      <c r="D22" s="123">
        <v>606.79999999999995</v>
      </c>
      <c r="E22" s="123">
        <v>690.4</v>
      </c>
      <c r="F22" s="123">
        <v>650</v>
      </c>
      <c r="G22" s="123">
        <v>268.89999999999998</v>
      </c>
      <c r="H22" s="123">
        <v>389.8</v>
      </c>
      <c r="I22" s="123">
        <v>431.5</v>
      </c>
      <c r="J22" s="123">
        <v>323.11</v>
      </c>
      <c r="K22" s="123">
        <v>486.87</v>
      </c>
      <c r="L22" s="123">
        <v>379.02</v>
      </c>
      <c r="M22" s="123">
        <v>338.2</v>
      </c>
      <c r="N22" s="122">
        <v>508.05</v>
      </c>
      <c r="O22" s="123">
        <v>502.23</v>
      </c>
      <c r="P22" s="123">
        <v>258.89999999999998</v>
      </c>
      <c r="Q22" s="123">
        <v>87.7</v>
      </c>
      <c r="R22" s="123">
        <v>121.71</v>
      </c>
      <c r="S22" s="123">
        <v>174.22</v>
      </c>
      <c r="T22" s="123">
        <v>378.16</v>
      </c>
      <c r="U22" s="123">
        <v>595.56500000000005</v>
      </c>
      <c r="V22" s="123">
        <v>623.09900000000005</v>
      </c>
      <c r="W22" s="123">
        <v>714.93399999999997</v>
      </c>
      <c r="X22" s="123">
        <v>533.02</v>
      </c>
      <c r="Y22" s="123">
        <v>920.48500000000001</v>
      </c>
      <c r="Z22" s="122">
        <v>1004</v>
      </c>
      <c r="AA22" s="123">
        <v>724</v>
      </c>
      <c r="AB22" s="123">
        <v>734</v>
      </c>
      <c r="AC22" s="123">
        <v>626</v>
      </c>
      <c r="AD22" s="123">
        <v>549</v>
      </c>
      <c r="AE22" s="123">
        <v>587</v>
      </c>
      <c r="AF22" s="123">
        <v>633</v>
      </c>
      <c r="AG22" s="123">
        <v>791</v>
      </c>
      <c r="AH22" s="123">
        <v>779</v>
      </c>
      <c r="AI22" s="123">
        <v>595</v>
      </c>
      <c r="AJ22" s="123">
        <v>426</v>
      </c>
      <c r="AK22" s="123">
        <v>820</v>
      </c>
      <c r="AL22" s="122">
        <v>655</v>
      </c>
      <c r="AM22" s="123">
        <v>624</v>
      </c>
      <c r="AN22" s="123">
        <v>677</v>
      </c>
      <c r="AO22" s="123">
        <v>852</v>
      </c>
      <c r="AP22" s="123">
        <v>621</v>
      </c>
      <c r="AQ22" s="123">
        <v>747</v>
      </c>
      <c r="AR22" s="123">
        <v>600</v>
      </c>
      <c r="AS22" s="123">
        <v>568</v>
      </c>
      <c r="AT22" s="123">
        <v>408</v>
      </c>
      <c r="AU22" s="123">
        <v>541</v>
      </c>
      <c r="AV22" s="123">
        <v>634</v>
      </c>
      <c r="AW22" s="123">
        <v>621</v>
      </c>
      <c r="AX22" s="122">
        <v>627</v>
      </c>
      <c r="AY22" s="123">
        <v>653</v>
      </c>
      <c r="AZ22" s="123">
        <v>772</v>
      </c>
      <c r="BA22" s="123">
        <v>923</v>
      </c>
      <c r="BB22" s="123">
        <v>664</v>
      </c>
      <c r="BC22" s="123">
        <v>662</v>
      </c>
      <c r="BD22" s="123">
        <v>914</v>
      </c>
      <c r="BE22" s="123">
        <v>870</v>
      </c>
      <c r="BF22" s="123">
        <v>647</v>
      </c>
      <c r="BG22" s="123">
        <v>766.54</v>
      </c>
      <c r="BH22" s="123">
        <v>719</v>
      </c>
      <c r="BI22" s="218">
        <v>841</v>
      </c>
      <c r="BJ22" s="219">
        <v>813.9</v>
      </c>
      <c r="BK22" s="123">
        <v>634.49</v>
      </c>
      <c r="BL22" s="123">
        <v>752.66</v>
      </c>
      <c r="BM22" s="123">
        <v>0.21</v>
      </c>
      <c r="BN22" s="123">
        <v>451.65</v>
      </c>
      <c r="BO22" s="123">
        <v>749.55</v>
      </c>
      <c r="BP22" s="637">
        <v>611.54</v>
      </c>
      <c r="BQ22" s="637">
        <v>602.25</v>
      </c>
      <c r="BR22" s="637">
        <v>170.57</v>
      </c>
      <c r="BS22" s="637">
        <v>299.38</v>
      </c>
      <c r="BT22" s="223">
        <f t="shared" si="9"/>
        <v>-0.60943982049208123</v>
      </c>
      <c r="BU22" s="212"/>
      <c r="BV22" s="212"/>
    </row>
    <row r="23" spans="1:81">
      <c r="A23" s="192" t="s">
        <v>121</v>
      </c>
      <c r="B23" s="193">
        <v>1064.31</v>
      </c>
      <c r="C23" s="183">
        <v>650.52999999999895</v>
      </c>
      <c r="D23" s="183">
        <v>938.42999999999904</v>
      </c>
      <c r="E23" s="183">
        <v>1155.2</v>
      </c>
      <c r="F23" s="183">
        <v>1139.8499999999999</v>
      </c>
      <c r="G23" s="183">
        <v>797.28000000000202</v>
      </c>
      <c r="H23" s="183">
        <v>1205.3900000000001</v>
      </c>
      <c r="I23" s="183">
        <v>1254.21</v>
      </c>
      <c r="J23" s="183">
        <v>1264.26</v>
      </c>
      <c r="K23" s="183">
        <v>1362.54</v>
      </c>
      <c r="L23" s="183">
        <v>1040.6500000000001</v>
      </c>
      <c r="M23" s="183">
        <v>780.05</v>
      </c>
      <c r="N23" s="193">
        <v>676.13700000000199</v>
      </c>
      <c r="O23" s="183">
        <v>662.49400000000105</v>
      </c>
      <c r="P23" s="183">
        <v>465.69000000000102</v>
      </c>
      <c r="Q23" s="183">
        <v>160.18</v>
      </c>
      <c r="R23" s="183">
        <v>310.565</v>
      </c>
      <c r="S23" s="183">
        <v>442.47699999999901</v>
      </c>
      <c r="T23" s="183">
        <v>1317.328</v>
      </c>
      <c r="U23" s="183">
        <v>1155.4110000000001</v>
      </c>
      <c r="V23" s="183">
        <v>910.10700000000099</v>
      </c>
      <c r="W23" s="183">
        <v>1079.3320000000001</v>
      </c>
      <c r="X23" s="183">
        <v>936.55299999999897</v>
      </c>
      <c r="Y23" s="183">
        <v>890.02200000000005</v>
      </c>
      <c r="Z23" s="193">
        <v>631</v>
      </c>
      <c r="AA23" s="183">
        <v>657</v>
      </c>
      <c r="AB23" s="183">
        <v>692</v>
      </c>
      <c r="AC23" s="183">
        <v>600</v>
      </c>
      <c r="AD23" s="183">
        <v>1028</v>
      </c>
      <c r="AE23" s="183">
        <v>1003</v>
      </c>
      <c r="AF23" s="183">
        <v>1424</v>
      </c>
      <c r="AG23" s="183">
        <v>1652</v>
      </c>
      <c r="AH23" s="183">
        <v>1395</v>
      </c>
      <c r="AI23" s="183">
        <v>1322</v>
      </c>
      <c r="AJ23" s="183">
        <v>1296</v>
      </c>
      <c r="AK23" s="183">
        <v>1428</v>
      </c>
      <c r="AL23" s="193">
        <v>1032</v>
      </c>
      <c r="AM23" s="183">
        <v>826</v>
      </c>
      <c r="AN23" s="183">
        <v>978</v>
      </c>
      <c r="AO23" s="183">
        <v>1134</v>
      </c>
      <c r="AP23" s="183">
        <v>1185</v>
      </c>
      <c r="AQ23" s="183">
        <v>1059</v>
      </c>
      <c r="AR23" s="183">
        <v>978</v>
      </c>
      <c r="AS23" s="183">
        <v>1154</v>
      </c>
      <c r="AT23" s="183">
        <v>1118</v>
      </c>
      <c r="AU23" s="183">
        <v>950</v>
      </c>
      <c r="AV23" s="183">
        <v>946</v>
      </c>
      <c r="AW23" s="183">
        <v>967</v>
      </c>
      <c r="AX23" s="193">
        <v>593</v>
      </c>
      <c r="AY23" s="183">
        <v>667</v>
      </c>
      <c r="AZ23" s="183">
        <v>569</v>
      </c>
      <c r="BA23" s="183">
        <v>774</v>
      </c>
      <c r="BB23" s="183">
        <v>970</v>
      </c>
      <c r="BC23" s="183">
        <v>896</v>
      </c>
      <c r="BD23" s="183">
        <v>1005</v>
      </c>
      <c r="BE23" s="183">
        <v>1223</v>
      </c>
      <c r="BF23" s="183">
        <v>1043</v>
      </c>
      <c r="BG23" s="183">
        <v>902.26100000000201</v>
      </c>
      <c r="BH23" s="183">
        <v>883</v>
      </c>
      <c r="BI23" s="220">
        <v>859</v>
      </c>
      <c r="BJ23" s="221">
        <v>565.62</v>
      </c>
      <c r="BK23" s="222">
        <v>621.20000000000005</v>
      </c>
      <c r="BL23" s="222">
        <v>896.01</v>
      </c>
      <c r="BM23" s="224">
        <v>877.04</v>
      </c>
      <c r="BN23" s="225">
        <v>888.86</v>
      </c>
      <c r="BO23" s="225">
        <v>806.76</v>
      </c>
      <c r="BP23" s="225">
        <v>1179.77</v>
      </c>
      <c r="BQ23" s="225">
        <v>1018.63</v>
      </c>
      <c r="BR23" s="225">
        <v>1147.8800000000001</v>
      </c>
      <c r="BS23" s="225">
        <v>1690.83</v>
      </c>
      <c r="BT23" s="226">
        <f t="shared" si="9"/>
        <v>0.87399211536351018</v>
      </c>
      <c r="BU23" s="212"/>
      <c r="BV23" s="212"/>
    </row>
    <row r="24" spans="1:81">
      <c r="A24" s="82" t="s">
        <v>59</v>
      </c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V24" s="212"/>
    </row>
    <row r="25" spans="1:81">
      <c r="A25" s="82" t="s">
        <v>216</v>
      </c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5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</row>
    <row r="26" spans="1:81">
      <c r="A26" s="26" t="s">
        <v>61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2"/>
      <c r="O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5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27"/>
      <c r="BV26" s="227"/>
      <c r="BW26" s="227"/>
      <c r="BX26" s="227"/>
      <c r="BY26" s="227"/>
      <c r="BZ26" s="227"/>
      <c r="CA26" s="227"/>
      <c r="CB26" s="227"/>
      <c r="CC26" s="227"/>
    </row>
    <row r="27" spans="1:81"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</row>
    <row r="28" spans="1:81"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2"/>
      <c r="O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</row>
    <row r="29" spans="1:81"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</row>
    <row r="30" spans="1:81">
      <c r="N30" s="212"/>
      <c r="O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</row>
    <row r="31" spans="1:81"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</row>
    <row r="32" spans="1:81"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</row>
    <row r="33" spans="22:72"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</row>
    <row r="34" spans="22:72"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</row>
    <row r="35" spans="22:72"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</row>
    <row r="36" spans="22:72"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</row>
    <row r="37" spans="22:72"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123"/>
    </row>
    <row r="38" spans="22:72"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133"/>
    </row>
    <row r="39" spans="22:72"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</row>
    <row r="40" spans="22:72"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171"/>
    </row>
    <row r="41" spans="22:72"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171"/>
    </row>
    <row r="42" spans="22:72"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</row>
  </sheetData>
  <sortState ref="Q26:R40">
    <sortCondition descending="1" ref="R26:R40"/>
  </sortState>
  <mergeCells count="7">
    <mergeCell ref="BJ6:BT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1100-000000000000}"/>
  </hyperlink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V29"/>
  <sheetViews>
    <sheetView showGridLines="0" zoomScale="77" zoomScaleNormal="77" workbookViewId="0">
      <pane xSplit="1" ySplit="7" topLeftCell="BQ8" activePane="bottomRight" state="frozen"/>
      <selection pane="topRight"/>
      <selection pane="bottomLeft"/>
      <selection pane="bottomRight" activeCell="BS31" sqref="BS31"/>
    </sheetView>
  </sheetViews>
  <sheetFormatPr baseColWidth="10" defaultColWidth="11" defaultRowHeight="15"/>
  <cols>
    <col min="1" max="1" width="11.42578125" style="53"/>
    <col min="2" max="5" width="9.28515625" style="53" customWidth="1"/>
    <col min="6" max="6" width="8.85546875" style="53" customWidth="1"/>
    <col min="7" max="7" width="9.28515625" style="53" customWidth="1"/>
    <col min="8" max="10" width="10.140625" style="53" customWidth="1"/>
    <col min="11" max="11" width="9.28515625" style="53" customWidth="1"/>
    <col min="12" max="13" width="9.140625" style="53" customWidth="1"/>
    <col min="14" max="15" width="10.140625" style="53" customWidth="1"/>
    <col min="16" max="21" width="10.5703125" style="53" customWidth="1"/>
    <col min="22" max="71" width="11.140625" style="53" customWidth="1"/>
    <col min="72" max="72" width="12.5703125" style="53" customWidth="1"/>
    <col min="73" max="73" width="11.5703125" customWidth="1"/>
  </cols>
  <sheetData>
    <row r="1" spans="1:74">
      <c r="A1" s="87" t="s">
        <v>30</v>
      </c>
    </row>
    <row r="2" spans="1:74">
      <c r="A2" s="87"/>
    </row>
    <row r="3" spans="1:74">
      <c r="A3" s="88" t="s">
        <v>217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</row>
    <row r="4" spans="1:74" ht="15" customHeight="1">
      <c r="A4" s="167" t="s">
        <v>218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</row>
    <row r="5" spans="1:74">
      <c r="A5" s="167" t="s">
        <v>180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</row>
    <row r="6" spans="1:74">
      <c r="A6" s="727" t="s">
        <v>214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3"/>
      <c r="AX6" s="682">
        <v>2023</v>
      </c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9"/>
      <c r="BJ6" s="722">
        <v>2024</v>
      </c>
      <c r="BK6" s="683"/>
      <c r="BL6" s="683"/>
      <c r="BM6" s="683"/>
      <c r="BN6" s="683"/>
      <c r="BO6" s="683"/>
      <c r="BP6" s="683"/>
      <c r="BQ6" s="683"/>
      <c r="BR6" s="683"/>
      <c r="BS6" s="683"/>
      <c r="BT6" s="684"/>
    </row>
    <row r="7" spans="1:74" ht="25.5">
      <c r="A7" s="728"/>
      <c r="B7" s="187" t="s">
        <v>35</v>
      </c>
      <c r="C7" s="91" t="s">
        <v>36</v>
      </c>
      <c r="D7" s="91" t="s">
        <v>37</v>
      </c>
      <c r="E7" s="91" t="s">
        <v>38</v>
      </c>
      <c r="F7" s="116" t="s">
        <v>39</v>
      </c>
      <c r="G7" s="91" t="s">
        <v>40</v>
      </c>
      <c r="H7" s="116" t="s">
        <v>41</v>
      </c>
      <c r="I7" s="91" t="s">
        <v>42</v>
      </c>
      <c r="J7" s="91" t="s">
        <v>43</v>
      </c>
      <c r="K7" s="91" t="s">
        <v>44</v>
      </c>
      <c r="L7" s="91" t="s">
        <v>45</v>
      </c>
      <c r="M7" s="115" t="s">
        <v>46</v>
      </c>
      <c r="N7" s="187" t="s">
        <v>35</v>
      </c>
      <c r="O7" s="91" t="s">
        <v>36</v>
      </c>
      <c r="P7" s="91" t="s">
        <v>37</v>
      </c>
      <c r="Q7" s="91" t="s">
        <v>38</v>
      </c>
      <c r="R7" s="116" t="s">
        <v>39</v>
      </c>
      <c r="S7" s="91" t="s">
        <v>40</v>
      </c>
      <c r="T7" s="116" t="s">
        <v>41</v>
      </c>
      <c r="U7" s="91" t="s">
        <v>42</v>
      </c>
      <c r="V7" s="91" t="s">
        <v>43</v>
      </c>
      <c r="W7" s="91" t="s">
        <v>44</v>
      </c>
      <c r="X7" s="91" t="s">
        <v>45</v>
      </c>
      <c r="Y7" s="115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115" t="s">
        <v>40</v>
      </c>
      <c r="AF7" s="115" t="s">
        <v>41</v>
      </c>
      <c r="AG7" s="115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115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45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64" t="s">
        <v>44</v>
      </c>
      <c r="BT7" s="45" t="str">
        <f>'Cdr 17'!BT7</f>
        <v>Var. % 
Oct 24/23</v>
      </c>
    </row>
    <row r="8" spans="1:74">
      <c r="A8" s="188" t="s">
        <v>48</v>
      </c>
      <c r="B8" s="189">
        <f t="shared" ref="B8:AU8" si="0">SUM(B9:B22)</f>
        <v>6297.37</v>
      </c>
      <c r="C8" s="190">
        <f t="shared" si="0"/>
        <v>6283.38</v>
      </c>
      <c r="D8" s="190">
        <f t="shared" si="0"/>
        <v>6725.45</v>
      </c>
      <c r="E8" s="190">
        <f t="shared" si="0"/>
        <v>6436.16</v>
      </c>
      <c r="F8" s="190">
        <f t="shared" si="0"/>
        <v>6814.49</v>
      </c>
      <c r="G8" s="190">
        <f t="shared" si="0"/>
        <v>6536.83</v>
      </c>
      <c r="H8" s="190">
        <f t="shared" si="0"/>
        <v>6143.29</v>
      </c>
      <c r="I8" s="190">
        <f t="shared" si="0"/>
        <v>6817.15</v>
      </c>
      <c r="J8" s="190">
        <f t="shared" si="0"/>
        <v>5664.85</v>
      </c>
      <c r="K8" s="190">
        <f t="shared" si="0"/>
        <v>6750.11</v>
      </c>
      <c r="L8" s="190">
        <f t="shared" si="0"/>
        <v>6531.28</v>
      </c>
      <c r="M8" s="190">
        <f t="shared" si="0"/>
        <v>7005.31</v>
      </c>
      <c r="N8" s="189">
        <f t="shared" si="0"/>
        <v>7450.2860000000001</v>
      </c>
      <c r="O8" s="190">
        <f t="shared" si="0"/>
        <v>7555.4520000000002</v>
      </c>
      <c r="P8" s="190">
        <f t="shared" si="0"/>
        <v>6452.424</v>
      </c>
      <c r="Q8" s="190">
        <f t="shared" si="0"/>
        <v>1300.0129999999999</v>
      </c>
      <c r="R8" s="190">
        <f t="shared" si="0"/>
        <v>3088.3939999999998</v>
      </c>
      <c r="S8" s="190">
        <f t="shared" si="0"/>
        <v>4415.8900000000003</v>
      </c>
      <c r="T8" s="190">
        <f t="shared" si="0"/>
        <v>5735.933</v>
      </c>
      <c r="U8" s="190">
        <f t="shared" si="0"/>
        <v>6082.5429999999997</v>
      </c>
      <c r="V8" s="190">
        <f t="shared" si="0"/>
        <v>6315.1809999999996</v>
      </c>
      <c r="W8" s="190">
        <f t="shared" si="0"/>
        <v>7162.1419999999998</v>
      </c>
      <c r="X8" s="190">
        <f t="shared" si="0"/>
        <v>6767.5140000000001</v>
      </c>
      <c r="Y8" s="190">
        <f t="shared" si="0"/>
        <v>7693.2619999999997</v>
      </c>
      <c r="Z8" s="189">
        <f t="shared" si="0"/>
        <v>8149</v>
      </c>
      <c r="AA8" s="190">
        <f t="shared" si="0"/>
        <v>7003</v>
      </c>
      <c r="AB8" s="190">
        <f t="shared" si="0"/>
        <v>7878</v>
      </c>
      <c r="AC8" s="190">
        <f t="shared" si="0"/>
        <v>7052</v>
      </c>
      <c r="AD8" s="190">
        <f t="shared" si="0"/>
        <v>6747</v>
      </c>
      <c r="AE8" s="190">
        <f t="shared" si="0"/>
        <v>5771</v>
      </c>
      <c r="AF8" s="190">
        <f t="shared" si="0"/>
        <v>6031</v>
      </c>
      <c r="AG8" s="190">
        <f t="shared" si="0"/>
        <v>5496</v>
      </c>
      <c r="AH8" s="190">
        <f t="shared" si="0"/>
        <v>5944</v>
      </c>
      <c r="AI8" s="190">
        <f t="shared" si="0"/>
        <v>7471</v>
      </c>
      <c r="AJ8" s="190">
        <f t="shared" si="0"/>
        <v>7520</v>
      </c>
      <c r="AK8" s="190">
        <f t="shared" si="0"/>
        <v>7558</v>
      </c>
      <c r="AL8" s="189">
        <f t="shared" si="0"/>
        <v>8127</v>
      </c>
      <c r="AM8" s="190">
        <f t="shared" si="0"/>
        <v>7183</v>
      </c>
      <c r="AN8" s="190">
        <f t="shared" si="0"/>
        <v>7702</v>
      </c>
      <c r="AO8" s="190">
        <f t="shared" si="0"/>
        <v>8288</v>
      </c>
      <c r="AP8" s="190">
        <f t="shared" si="0"/>
        <v>6740</v>
      </c>
      <c r="AQ8" s="190">
        <f t="shared" si="0"/>
        <v>6395</v>
      </c>
      <c r="AR8" s="190">
        <f t="shared" si="0"/>
        <v>5961</v>
      </c>
      <c r="AS8" s="190">
        <f t="shared" si="0"/>
        <v>5817</v>
      </c>
      <c r="AT8" s="190">
        <f t="shared" si="0"/>
        <v>5632</v>
      </c>
      <c r="AU8" s="190">
        <f t="shared" si="0"/>
        <v>7420</v>
      </c>
      <c r="AV8" s="190">
        <f t="shared" ref="AV8:BC8" si="1">SUM(AV9:AV22)</f>
        <v>7013</v>
      </c>
      <c r="AW8" s="190">
        <f t="shared" si="1"/>
        <v>7234</v>
      </c>
      <c r="AX8" s="189">
        <f t="shared" si="1"/>
        <v>7474</v>
      </c>
      <c r="AY8" s="190">
        <f t="shared" si="1"/>
        <v>7490</v>
      </c>
      <c r="AZ8" s="190">
        <f t="shared" si="1"/>
        <v>8400</v>
      </c>
      <c r="BA8" s="190">
        <f t="shared" ref="BA8:BB8" si="2">SUM(BA9:BA22)</f>
        <v>7537</v>
      </c>
      <c r="BB8" s="190">
        <f t="shared" si="2"/>
        <v>6026</v>
      </c>
      <c r="BC8" s="190">
        <f t="shared" si="1"/>
        <v>5476</v>
      </c>
      <c r="BD8" s="190">
        <f t="shared" ref="BD8:BI8" si="3">SUM(BD9:BD22)</f>
        <v>6681</v>
      </c>
      <c r="BE8" s="190">
        <f t="shared" si="3"/>
        <v>6501</v>
      </c>
      <c r="BF8" s="190">
        <f t="shared" si="3"/>
        <v>5930</v>
      </c>
      <c r="BG8" s="190">
        <f t="shared" si="3"/>
        <v>6569.9359999999997</v>
      </c>
      <c r="BH8" s="190">
        <f t="shared" si="3"/>
        <v>6465</v>
      </c>
      <c r="BI8" s="204">
        <f t="shared" si="3"/>
        <v>7353</v>
      </c>
      <c r="BJ8" s="190">
        <f t="shared" ref="BJ8:BL8" si="4">SUM(BJ9:BJ22)</f>
        <v>7483.18</v>
      </c>
      <c r="BK8" s="190">
        <f t="shared" si="4"/>
        <v>7150.02</v>
      </c>
      <c r="BL8" s="190">
        <f t="shared" si="4"/>
        <v>8166.55</v>
      </c>
      <c r="BM8" s="190">
        <f t="shared" ref="BM8:BO8" si="5">SUM(BM9:BM22)</f>
        <v>6942.14</v>
      </c>
      <c r="BN8" s="190">
        <f t="shared" si="5"/>
        <v>6662.76</v>
      </c>
      <c r="BO8" s="190">
        <f t="shared" si="5"/>
        <v>5910.94</v>
      </c>
      <c r="BP8" s="190">
        <f t="shared" ref="BP8:BQ8" si="6">SUM(BP9:BP22)</f>
        <v>6728.7</v>
      </c>
      <c r="BQ8" s="190">
        <f t="shared" si="6"/>
        <v>6734.63</v>
      </c>
      <c r="BR8" s="190">
        <f t="shared" ref="BR8:BS8" si="7">SUM(BR9:BR22)</f>
        <v>5917.25</v>
      </c>
      <c r="BS8" s="190">
        <f t="shared" si="7"/>
        <v>5878.5199999999995</v>
      </c>
      <c r="BT8" s="207">
        <f t="shared" ref="BT8:BT22" si="8">+IFERROR(BS8/BG8-1,"-")</f>
        <v>-0.1052393813273067</v>
      </c>
      <c r="BV8" s="53"/>
    </row>
    <row r="9" spans="1:74">
      <c r="A9" s="169" t="s">
        <v>69</v>
      </c>
      <c r="B9" s="122">
        <v>961.2</v>
      </c>
      <c r="C9" s="123">
        <v>1167.29</v>
      </c>
      <c r="D9" s="123">
        <v>1651.36</v>
      </c>
      <c r="E9" s="123">
        <v>1945.18</v>
      </c>
      <c r="F9" s="123">
        <v>1977.73</v>
      </c>
      <c r="G9" s="123">
        <v>1262.03</v>
      </c>
      <c r="H9" s="123">
        <v>265.39999999999998</v>
      </c>
      <c r="I9" s="123">
        <v>371.88</v>
      </c>
      <c r="J9" s="123">
        <v>325.24</v>
      </c>
      <c r="K9" s="123">
        <v>1030.74</v>
      </c>
      <c r="L9" s="123">
        <v>1991.48</v>
      </c>
      <c r="M9" s="123">
        <v>2242.38</v>
      </c>
      <c r="N9" s="122">
        <v>1845.088</v>
      </c>
      <c r="O9" s="123">
        <v>1956.3920000000001</v>
      </c>
      <c r="P9" s="123">
        <v>2851.864</v>
      </c>
      <c r="Q9" s="123">
        <v>835.01099999999997</v>
      </c>
      <c r="R9" s="123">
        <v>1461.4960000000001</v>
      </c>
      <c r="S9" s="123">
        <v>1503.133</v>
      </c>
      <c r="T9" s="123">
        <v>1162.691</v>
      </c>
      <c r="U9" s="123">
        <v>926.78200000000004</v>
      </c>
      <c r="V9" s="123">
        <v>1312.3430000000001</v>
      </c>
      <c r="W9" s="123">
        <v>2276.7269999999999</v>
      </c>
      <c r="X9" s="123">
        <v>1667.7819999999999</v>
      </c>
      <c r="Y9" s="123">
        <v>2092.8829999999998</v>
      </c>
      <c r="Z9" s="132">
        <v>2323</v>
      </c>
      <c r="AA9" s="133">
        <v>2047</v>
      </c>
      <c r="AB9" s="133">
        <v>2532</v>
      </c>
      <c r="AC9" s="133">
        <v>2252</v>
      </c>
      <c r="AD9" s="133">
        <v>1941</v>
      </c>
      <c r="AE9" s="133">
        <v>733</v>
      </c>
      <c r="AF9" s="133">
        <v>582</v>
      </c>
      <c r="AG9" s="196">
        <v>374</v>
      </c>
      <c r="AH9" s="196">
        <v>354</v>
      </c>
      <c r="AI9" s="196">
        <v>2010</v>
      </c>
      <c r="AJ9" s="196">
        <v>1553</v>
      </c>
      <c r="AK9" s="196">
        <v>561</v>
      </c>
      <c r="AL9" s="197">
        <v>1052</v>
      </c>
      <c r="AM9" s="198">
        <v>1344</v>
      </c>
      <c r="AN9" s="198">
        <v>1311</v>
      </c>
      <c r="AO9" s="198">
        <v>2062</v>
      </c>
      <c r="AP9" s="198">
        <v>1096</v>
      </c>
      <c r="AQ9" s="198">
        <v>1012</v>
      </c>
      <c r="AR9" s="198">
        <v>1277</v>
      </c>
      <c r="AS9" s="198">
        <v>642</v>
      </c>
      <c r="AT9" s="198">
        <v>762</v>
      </c>
      <c r="AU9" s="198">
        <v>2996</v>
      </c>
      <c r="AV9" s="198">
        <v>348</v>
      </c>
      <c r="AW9" s="198">
        <v>297</v>
      </c>
      <c r="AX9" s="197">
        <v>1206</v>
      </c>
      <c r="AY9" s="198">
        <v>1355</v>
      </c>
      <c r="AZ9" s="198">
        <v>2167</v>
      </c>
      <c r="BA9" s="198">
        <v>2186</v>
      </c>
      <c r="BB9" s="198">
        <v>1754</v>
      </c>
      <c r="BC9" s="198">
        <v>1426</v>
      </c>
      <c r="BD9" s="198">
        <v>1752</v>
      </c>
      <c r="BE9" s="198">
        <v>1634</v>
      </c>
      <c r="BF9" s="198">
        <v>1610</v>
      </c>
      <c r="BG9" s="198">
        <v>2097.7710000000002</v>
      </c>
      <c r="BH9" s="198">
        <v>1568</v>
      </c>
      <c r="BI9" s="205">
        <v>1533</v>
      </c>
      <c r="BJ9" s="198">
        <v>2517.34</v>
      </c>
      <c r="BK9" s="198">
        <v>2254.3200000000002</v>
      </c>
      <c r="BL9" s="198">
        <v>3040.22</v>
      </c>
      <c r="BM9" s="198">
        <v>1956.09</v>
      </c>
      <c r="BN9" s="198">
        <v>1626.74</v>
      </c>
      <c r="BO9" s="198">
        <v>1252.71</v>
      </c>
      <c r="BP9" s="198">
        <v>989.12</v>
      </c>
      <c r="BQ9" s="198">
        <v>953.77</v>
      </c>
      <c r="BR9" s="198">
        <v>1784.66</v>
      </c>
      <c r="BS9" s="198">
        <v>1797.98</v>
      </c>
      <c r="BT9" s="140">
        <f t="shared" si="8"/>
        <v>-0.14290930706926552</v>
      </c>
      <c r="BV9" s="53"/>
    </row>
    <row r="10" spans="1:74">
      <c r="A10" s="169" t="s">
        <v>70</v>
      </c>
      <c r="B10" s="122">
        <v>202</v>
      </c>
      <c r="C10" s="123">
        <v>239.93</v>
      </c>
      <c r="D10" s="123">
        <v>106.9</v>
      </c>
      <c r="E10" s="123">
        <v>23.6</v>
      </c>
      <c r="F10" s="123">
        <v>4.5</v>
      </c>
      <c r="G10" s="123">
        <v>18</v>
      </c>
      <c r="H10" s="123">
        <v>3</v>
      </c>
      <c r="I10" s="123">
        <v>17.850000000000001</v>
      </c>
      <c r="J10" s="123">
        <v>0</v>
      </c>
      <c r="K10" s="123">
        <v>1</v>
      </c>
      <c r="L10" s="123">
        <v>1.5</v>
      </c>
      <c r="M10" s="123">
        <v>107.1</v>
      </c>
      <c r="N10" s="122">
        <v>121.01900000000001</v>
      </c>
      <c r="O10" s="123">
        <v>136.02000000000001</v>
      </c>
      <c r="P10" s="123">
        <v>87.668000000000006</v>
      </c>
      <c r="Q10" s="123">
        <v>23.54</v>
      </c>
      <c r="R10" s="123">
        <v>46.33</v>
      </c>
      <c r="S10" s="123">
        <v>5.2</v>
      </c>
      <c r="T10" s="123">
        <v>78.28</v>
      </c>
      <c r="U10" s="123">
        <v>54.5</v>
      </c>
      <c r="V10" s="123">
        <v>70.66</v>
      </c>
      <c r="W10" s="123">
        <v>203.08199999999999</v>
      </c>
      <c r="X10" s="123">
        <v>284.55500000000001</v>
      </c>
      <c r="Y10" s="123">
        <v>233.13399999999999</v>
      </c>
      <c r="Z10" s="132">
        <v>260</v>
      </c>
      <c r="AA10" s="133">
        <v>57</v>
      </c>
      <c r="AB10" s="133">
        <v>83</v>
      </c>
      <c r="AC10" s="133">
        <v>95</v>
      </c>
      <c r="AD10" s="133">
        <v>57</v>
      </c>
      <c r="AE10" s="133">
        <v>119</v>
      </c>
      <c r="AF10" s="133">
        <v>186</v>
      </c>
      <c r="AG10" s="196">
        <v>102</v>
      </c>
      <c r="AH10" s="196">
        <v>253</v>
      </c>
      <c r="AI10" s="196">
        <v>102</v>
      </c>
      <c r="AJ10" s="196">
        <v>261</v>
      </c>
      <c r="AK10" s="196">
        <v>362</v>
      </c>
      <c r="AL10" s="197">
        <v>191</v>
      </c>
      <c r="AM10" s="198">
        <v>147</v>
      </c>
      <c r="AN10" s="198">
        <v>312</v>
      </c>
      <c r="AO10" s="198">
        <v>309</v>
      </c>
      <c r="AP10" s="198">
        <v>302</v>
      </c>
      <c r="AQ10" s="198">
        <v>133</v>
      </c>
      <c r="AR10" s="198">
        <v>170</v>
      </c>
      <c r="AS10" s="198">
        <v>441</v>
      </c>
      <c r="AT10" s="198">
        <v>170</v>
      </c>
      <c r="AU10" s="198">
        <v>103</v>
      </c>
      <c r="AV10" s="198">
        <v>583</v>
      </c>
      <c r="AW10" s="198">
        <v>314</v>
      </c>
      <c r="AX10" s="197">
        <v>135</v>
      </c>
      <c r="AY10" s="198">
        <v>102</v>
      </c>
      <c r="AZ10" s="198">
        <v>199</v>
      </c>
      <c r="BA10" s="198">
        <v>214</v>
      </c>
      <c r="BB10" s="198">
        <v>30</v>
      </c>
      <c r="BC10" s="198">
        <v>83</v>
      </c>
      <c r="BD10" s="198">
        <v>89</v>
      </c>
      <c r="BE10" s="198">
        <v>60</v>
      </c>
      <c r="BF10" s="198">
        <v>24</v>
      </c>
      <c r="BG10" s="198">
        <v>53.978999999999999</v>
      </c>
      <c r="BH10" s="198">
        <v>65</v>
      </c>
      <c r="BI10" s="205">
        <v>56</v>
      </c>
      <c r="BJ10" s="198">
        <v>174.06</v>
      </c>
      <c r="BK10" s="198">
        <v>68.959999999999994</v>
      </c>
      <c r="BL10" s="198">
        <v>54.39</v>
      </c>
      <c r="BM10" s="198">
        <v>48.79</v>
      </c>
      <c r="BN10" s="198">
        <v>119.98</v>
      </c>
      <c r="BO10" s="198">
        <v>214.65</v>
      </c>
      <c r="BP10" s="198">
        <v>83.32</v>
      </c>
      <c r="BQ10" s="198">
        <v>98.26</v>
      </c>
      <c r="BR10" s="198">
        <v>76.47</v>
      </c>
      <c r="BS10" s="198">
        <v>46.36</v>
      </c>
      <c r="BT10" s="140">
        <f t="shared" si="8"/>
        <v>-0.14114748328053506</v>
      </c>
      <c r="BV10" s="53"/>
    </row>
    <row r="11" spans="1:74" ht="15.75" customHeight="1">
      <c r="A11" s="169" t="s">
        <v>95</v>
      </c>
      <c r="B11" s="122">
        <v>69.3</v>
      </c>
      <c r="C11" s="123">
        <v>28.6</v>
      </c>
      <c r="D11" s="123">
        <v>31.7</v>
      </c>
      <c r="E11" s="123">
        <v>23.99</v>
      </c>
      <c r="F11" s="123">
        <v>51.6</v>
      </c>
      <c r="G11" s="123">
        <v>103.3</v>
      </c>
      <c r="H11" s="123">
        <v>67</v>
      </c>
      <c r="I11" s="123">
        <v>90.3</v>
      </c>
      <c r="J11" s="123">
        <v>104.1</v>
      </c>
      <c r="K11" s="123">
        <v>140.4</v>
      </c>
      <c r="L11" s="123">
        <v>126.6</v>
      </c>
      <c r="M11" s="123">
        <v>45.6</v>
      </c>
      <c r="N11" s="122">
        <v>105.89700000000001</v>
      </c>
      <c r="O11" s="123">
        <v>34.700000000000003</v>
      </c>
      <c r="P11" s="123">
        <v>6</v>
      </c>
      <c r="Q11" s="123">
        <v>3</v>
      </c>
      <c r="R11" s="123">
        <v>1.5</v>
      </c>
      <c r="S11" s="123">
        <v>8.6999999999999993</v>
      </c>
      <c r="T11" s="123">
        <v>46</v>
      </c>
      <c r="U11" s="123">
        <v>71.2</v>
      </c>
      <c r="V11" s="123">
        <v>68.2</v>
      </c>
      <c r="W11" s="123">
        <v>21.5</v>
      </c>
      <c r="X11" s="123">
        <v>22.824000000000002</v>
      </c>
      <c r="Y11" s="123">
        <v>10.5</v>
      </c>
      <c r="Z11" s="132">
        <v>17</v>
      </c>
      <c r="AA11" s="133">
        <v>22</v>
      </c>
      <c r="AB11" s="133">
        <v>3</v>
      </c>
      <c r="AC11" s="133">
        <v>10</v>
      </c>
      <c r="AD11" s="133">
        <v>2</v>
      </c>
      <c r="AE11" s="133">
        <v>10</v>
      </c>
      <c r="AF11" s="133">
        <v>40</v>
      </c>
      <c r="AG11" s="196">
        <v>62</v>
      </c>
      <c r="AH11" s="196">
        <v>79</v>
      </c>
      <c r="AI11" s="196">
        <v>75</v>
      </c>
      <c r="AJ11" s="196">
        <v>62</v>
      </c>
      <c r="AK11" s="196">
        <v>80</v>
      </c>
      <c r="AL11" s="197">
        <v>45</v>
      </c>
      <c r="AM11" s="198">
        <v>11</v>
      </c>
      <c r="AN11" s="198">
        <v>8</v>
      </c>
      <c r="AO11" s="198">
        <v>41</v>
      </c>
      <c r="AP11" s="198">
        <v>26</v>
      </c>
      <c r="AQ11" s="198">
        <v>30</v>
      </c>
      <c r="AR11" s="198">
        <v>38</v>
      </c>
      <c r="AS11" s="198">
        <v>62</v>
      </c>
      <c r="AT11" s="198">
        <v>87</v>
      </c>
      <c r="AU11" s="198">
        <v>78</v>
      </c>
      <c r="AV11" s="198">
        <v>59</v>
      </c>
      <c r="AW11" s="198">
        <v>55</v>
      </c>
      <c r="AX11" s="197">
        <v>11</v>
      </c>
      <c r="AY11" s="198">
        <v>25</v>
      </c>
      <c r="AZ11" s="198">
        <v>46</v>
      </c>
      <c r="BA11" s="198">
        <v>9</v>
      </c>
      <c r="BB11" s="198">
        <v>47</v>
      </c>
      <c r="BC11" s="198">
        <v>15</v>
      </c>
      <c r="BD11" s="198">
        <v>67</v>
      </c>
      <c r="BE11" s="198">
        <v>44</v>
      </c>
      <c r="BF11" s="198">
        <v>41</v>
      </c>
      <c r="BG11" s="198">
        <v>55.5</v>
      </c>
      <c r="BH11" s="198">
        <v>0</v>
      </c>
      <c r="BI11" s="205">
        <v>24</v>
      </c>
      <c r="BJ11" s="198">
        <v>17.3</v>
      </c>
      <c r="BK11" s="198">
        <v>14.3</v>
      </c>
      <c r="BL11" s="198">
        <v>19.8</v>
      </c>
      <c r="BM11" s="198">
        <v>16</v>
      </c>
      <c r="BN11" s="198">
        <v>21.3</v>
      </c>
      <c r="BO11" s="198">
        <v>36.9</v>
      </c>
      <c r="BP11" s="198">
        <v>40</v>
      </c>
      <c r="BQ11" s="198">
        <v>9.3000000000000007</v>
      </c>
      <c r="BR11" s="198">
        <v>33.5</v>
      </c>
      <c r="BS11" s="198">
        <v>41.99</v>
      </c>
      <c r="BT11" s="140">
        <f t="shared" si="8"/>
        <v>-0.24342342342342338</v>
      </c>
      <c r="BV11" s="53"/>
    </row>
    <row r="12" spans="1:74">
      <c r="A12" s="169" t="s">
        <v>79</v>
      </c>
      <c r="B12" s="122">
        <v>13.5</v>
      </c>
      <c r="C12" s="123">
        <v>16.95</v>
      </c>
      <c r="D12" s="123">
        <v>21.45</v>
      </c>
      <c r="E12" s="123">
        <v>20.13</v>
      </c>
      <c r="F12" s="123">
        <v>61.5</v>
      </c>
      <c r="G12" s="123">
        <v>79.7</v>
      </c>
      <c r="H12" s="123">
        <v>93.3</v>
      </c>
      <c r="I12" s="123">
        <v>69.91</v>
      </c>
      <c r="J12" s="123">
        <v>60.58</v>
      </c>
      <c r="K12" s="123">
        <v>47.46</v>
      </c>
      <c r="L12" s="123">
        <v>53.97</v>
      </c>
      <c r="M12" s="123">
        <v>38.43</v>
      </c>
      <c r="N12" s="122">
        <v>9.7200000000000006</v>
      </c>
      <c r="O12" s="123">
        <v>15.7</v>
      </c>
      <c r="P12" s="123">
        <v>9.14</v>
      </c>
      <c r="Q12" s="123">
        <v>0.7</v>
      </c>
      <c r="R12" s="123">
        <v>9.3699999999999992</v>
      </c>
      <c r="S12" s="123">
        <v>16.11</v>
      </c>
      <c r="T12" s="123">
        <v>26.04</v>
      </c>
      <c r="U12" s="123">
        <v>16.100000000000001</v>
      </c>
      <c r="V12" s="123">
        <v>10.375999999999999</v>
      </c>
      <c r="W12" s="123">
        <v>0</v>
      </c>
      <c r="X12" s="123">
        <v>0</v>
      </c>
      <c r="Y12" s="123">
        <v>0</v>
      </c>
      <c r="Z12" s="132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96">
        <v>0</v>
      </c>
      <c r="AH12" s="196">
        <v>0</v>
      </c>
      <c r="AI12" s="196">
        <v>0</v>
      </c>
      <c r="AJ12" s="196">
        <v>0</v>
      </c>
      <c r="AK12" s="196">
        <v>0</v>
      </c>
      <c r="AL12" s="197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2</v>
      </c>
      <c r="AT12" s="198">
        <v>0</v>
      </c>
      <c r="AU12" s="198">
        <v>0</v>
      </c>
      <c r="AV12" s="198">
        <v>0</v>
      </c>
      <c r="AW12" s="198">
        <v>0</v>
      </c>
      <c r="AX12" s="197">
        <v>0</v>
      </c>
      <c r="AY12" s="198">
        <v>0</v>
      </c>
      <c r="AZ12" s="198">
        <v>0</v>
      </c>
      <c r="BA12" s="198">
        <v>0</v>
      </c>
      <c r="BB12" s="198">
        <v>0</v>
      </c>
      <c r="BC12" s="198">
        <v>0</v>
      </c>
      <c r="BD12" s="198">
        <v>0</v>
      </c>
      <c r="BE12" s="198">
        <v>0</v>
      </c>
      <c r="BF12" s="198">
        <v>0</v>
      </c>
      <c r="BG12" s="198">
        <v>0</v>
      </c>
      <c r="BH12" s="198">
        <v>0</v>
      </c>
      <c r="BI12" s="205">
        <v>5</v>
      </c>
      <c r="BJ12" s="198">
        <v>0</v>
      </c>
      <c r="BK12" s="198">
        <v>0</v>
      </c>
      <c r="BL12" s="198">
        <v>0</v>
      </c>
      <c r="BM12" s="198">
        <v>0</v>
      </c>
      <c r="BN12" s="198">
        <v>11.12</v>
      </c>
      <c r="BO12" s="198">
        <v>33.36</v>
      </c>
      <c r="BP12" s="198">
        <v>26.76</v>
      </c>
      <c r="BQ12" s="198">
        <v>48.62</v>
      </c>
      <c r="BR12" s="198">
        <v>74.819999999999993</v>
      </c>
      <c r="BS12" s="198">
        <v>75.430000000000007</v>
      </c>
      <c r="BT12" s="140" t="str">
        <f t="shared" si="8"/>
        <v>-</v>
      </c>
      <c r="BV12" s="53"/>
    </row>
    <row r="13" spans="1:74">
      <c r="A13" s="191" t="s">
        <v>96</v>
      </c>
      <c r="B13" s="122">
        <v>11.05</v>
      </c>
      <c r="C13" s="123">
        <v>13.5</v>
      </c>
      <c r="D13" s="123">
        <v>10.050000000000001</v>
      </c>
      <c r="E13" s="123">
        <v>21.4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22">
        <v>0</v>
      </c>
      <c r="O13" s="123">
        <v>0</v>
      </c>
      <c r="P13" s="123">
        <v>0</v>
      </c>
      <c r="Q13" s="123">
        <v>0</v>
      </c>
      <c r="R13" s="123">
        <v>0.73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70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96">
        <v>0</v>
      </c>
      <c r="AH13" s="196">
        <v>0</v>
      </c>
      <c r="AI13" s="196">
        <v>0</v>
      </c>
      <c r="AJ13" s="196">
        <v>6</v>
      </c>
      <c r="AK13" s="196">
        <v>0</v>
      </c>
      <c r="AL13" s="197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1</v>
      </c>
      <c r="AS13" s="198">
        <v>2</v>
      </c>
      <c r="AT13" s="198">
        <v>0</v>
      </c>
      <c r="AU13" s="198">
        <v>0</v>
      </c>
      <c r="AV13" s="198">
        <v>0</v>
      </c>
      <c r="AW13" s="198">
        <v>0</v>
      </c>
      <c r="AX13" s="197">
        <v>0</v>
      </c>
      <c r="AY13" s="198">
        <v>0</v>
      </c>
      <c r="AZ13" s="198">
        <v>0</v>
      </c>
      <c r="BA13" s="198">
        <v>0</v>
      </c>
      <c r="BB13" s="198">
        <v>0</v>
      </c>
      <c r="BC13" s="198">
        <v>0</v>
      </c>
      <c r="BD13" s="198">
        <v>0</v>
      </c>
      <c r="BE13" s="198">
        <v>0</v>
      </c>
      <c r="BF13" s="198">
        <v>0</v>
      </c>
      <c r="BG13" s="198">
        <v>0</v>
      </c>
      <c r="BH13" s="198">
        <v>0</v>
      </c>
      <c r="BI13" s="205">
        <v>0</v>
      </c>
      <c r="BJ13" s="198">
        <v>0</v>
      </c>
      <c r="BK13" s="198">
        <v>0</v>
      </c>
      <c r="BL13" s="198">
        <v>0</v>
      </c>
      <c r="BM13" s="198">
        <v>0</v>
      </c>
      <c r="BN13" s="198">
        <v>9</v>
      </c>
      <c r="BO13" s="198">
        <v>0</v>
      </c>
      <c r="BP13" s="198">
        <v>0</v>
      </c>
      <c r="BQ13" s="198">
        <v>0</v>
      </c>
      <c r="BR13" s="198">
        <v>0</v>
      </c>
      <c r="BS13" s="198">
        <v>0</v>
      </c>
      <c r="BT13" s="140" t="str">
        <f t="shared" si="8"/>
        <v>-</v>
      </c>
      <c r="BV13" s="53"/>
    </row>
    <row r="14" spans="1:74">
      <c r="A14" s="191" t="s">
        <v>97</v>
      </c>
      <c r="B14" s="122">
        <v>37.479999999999997</v>
      </c>
      <c r="C14" s="123">
        <v>6</v>
      </c>
      <c r="D14" s="123">
        <v>11.41</v>
      </c>
      <c r="E14" s="123">
        <v>9.43</v>
      </c>
      <c r="F14" s="123">
        <v>10.78</v>
      </c>
      <c r="G14" s="123">
        <v>4.92</v>
      </c>
      <c r="H14" s="123">
        <v>3.28</v>
      </c>
      <c r="I14" s="123">
        <v>7.76</v>
      </c>
      <c r="J14" s="123">
        <v>4.8</v>
      </c>
      <c r="K14" s="123">
        <v>5.6</v>
      </c>
      <c r="L14" s="123">
        <v>2.8</v>
      </c>
      <c r="M14" s="123">
        <v>6.4</v>
      </c>
      <c r="N14" s="122">
        <v>6.68</v>
      </c>
      <c r="O14" s="123">
        <v>10.76</v>
      </c>
      <c r="P14" s="123">
        <v>7.2</v>
      </c>
      <c r="Q14" s="123">
        <v>0</v>
      </c>
      <c r="R14" s="123">
        <v>1.51</v>
      </c>
      <c r="S14" s="123">
        <v>11.38</v>
      </c>
      <c r="T14" s="123">
        <v>24.13</v>
      </c>
      <c r="U14" s="123">
        <v>31.54</v>
      </c>
      <c r="V14" s="123">
        <v>24.37</v>
      </c>
      <c r="W14" s="123">
        <v>6.68</v>
      </c>
      <c r="X14" s="123">
        <v>5.52</v>
      </c>
      <c r="Y14" s="123">
        <v>0</v>
      </c>
      <c r="Z14" s="170">
        <v>54</v>
      </c>
      <c r="AA14" s="133">
        <v>0</v>
      </c>
      <c r="AB14" s="133">
        <v>0</v>
      </c>
      <c r="AC14" s="133">
        <v>0</v>
      </c>
      <c r="AD14" s="133">
        <v>4</v>
      </c>
      <c r="AE14" s="133">
        <v>10</v>
      </c>
      <c r="AF14" s="133">
        <v>21</v>
      </c>
      <c r="AG14" s="196">
        <v>17</v>
      </c>
      <c r="AH14" s="196">
        <v>5</v>
      </c>
      <c r="AI14" s="196">
        <v>13</v>
      </c>
      <c r="AJ14" s="196">
        <v>13</v>
      </c>
      <c r="AK14" s="196">
        <v>7</v>
      </c>
      <c r="AL14" s="197">
        <v>15</v>
      </c>
      <c r="AM14" s="198">
        <v>15</v>
      </c>
      <c r="AN14" s="198">
        <v>10</v>
      </c>
      <c r="AO14" s="198">
        <v>31</v>
      </c>
      <c r="AP14" s="198">
        <v>23</v>
      </c>
      <c r="AQ14" s="198">
        <v>31</v>
      </c>
      <c r="AR14" s="198">
        <v>27</v>
      </c>
      <c r="AS14" s="198">
        <v>20</v>
      </c>
      <c r="AT14" s="198">
        <v>10</v>
      </c>
      <c r="AU14" s="198">
        <v>15</v>
      </c>
      <c r="AV14" s="198">
        <v>3</v>
      </c>
      <c r="AW14" s="198">
        <v>3</v>
      </c>
      <c r="AX14" s="197">
        <v>6</v>
      </c>
      <c r="AY14" s="198">
        <v>16</v>
      </c>
      <c r="AZ14" s="198">
        <v>29</v>
      </c>
      <c r="BA14" s="198">
        <v>20</v>
      </c>
      <c r="BB14" s="198">
        <v>16</v>
      </c>
      <c r="BC14" s="198">
        <v>12</v>
      </c>
      <c r="BD14" s="198">
        <v>12</v>
      </c>
      <c r="BE14" s="198">
        <v>21</v>
      </c>
      <c r="BF14" s="198">
        <v>21</v>
      </c>
      <c r="BG14" s="198">
        <v>0</v>
      </c>
      <c r="BH14" s="198">
        <v>10</v>
      </c>
      <c r="BI14" s="205">
        <v>14</v>
      </c>
      <c r="BJ14" s="198">
        <v>18.739999999999998</v>
      </c>
      <c r="BK14" s="198">
        <v>23.48</v>
      </c>
      <c r="BL14" s="198">
        <v>27.39</v>
      </c>
      <c r="BM14" s="198">
        <v>19.61</v>
      </c>
      <c r="BN14" s="198">
        <v>19.11</v>
      </c>
      <c r="BO14" s="198">
        <v>11.5</v>
      </c>
      <c r="BP14" s="198">
        <v>21.57</v>
      </c>
      <c r="BQ14" s="198">
        <v>14.04</v>
      </c>
      <c r="BR14" s="198">
        <v>0</v>
      </c>
      <c r="BS14" s="198">
        <v>0</v>
      </c>
      <c r="BT14" s="140" t="str">
        <f t="shared" si="8"/>
        <v>-</v>
      </c>
      <c r="BV14" s="53"/>
    </row>
    <row r="15" spans="1:74">
      <c r="A15" s="169" t="s">
        <v>71</v>
      </c>
      <c r="B15" s="122">
        <v>701.78</v>
      </c>
      <c r="C15" s="123">
        <v>867.8</v>
      </c>
      <c r="D15" s="123">
        <v>701.91</v>
      </c>
      <c r="E15" s="123">
        <v>299.39999999999998</v>
      </c>
      <c r="F15" s="123">
        <v>442.52</v>
      </c>
      <c r="G15" s="123">
        <v>1081.04</v>
      </c>
      <c r="H15" s="123">
        <v>1583.36</v>
      </c>
      <c r="I15" s="123">
        <v>1741.88</v>
      </c>
      <c r="J15" s="123">
        <v>1106.23</v>
      </c>
      <c r="K15" s="123">
        <v>1575.55</v>
      </c>
      <c r="L15" s="123">
        <v>493.85</v>
      </c>
      <c r="M15" s="123">
        <v>169.83</v>
      </c>
      <c r="N15" s="122">
        <v>938.88900000000001</v>
      </c>
      <c r="O15" s="123">
        <v>957.63699999999994</v>
      </c>
      <c r="P15" s="123">
        <v>696.23699999999997</v>
      </c>
      <c r="Q15" s="123">
        <v>87.2</v>
      </c>
      <c r="R15" s="123">
        <v>399.399</v>
      </c>
      <c r="S15" s="123">
        <v>839.84799999999996</v>
      </c>
      <c r="T15" s="123">
        <v>944.63900000000001</v>
      </c>
      <c r="U15" s="123">
        <v>1372.2860000000001</v>
      </c>
      <c r="V15" s="123">
        <v>1359.944</v>
      </c>
      <c r="W15" s="123">
        <v>783.18100000000004</v>
      </c>
      <c r="X15" s="123">
        <v>702.48299999999995</v>
      </c>
      <c r="Y15" s="123">
        <v>644.23</v>
      </c>
      <c r="Z15" s="132">
        <v>884</v>
      </c>
      <c r="AA15" s="133">
        <v>1230</v>
      </c>
      <c r="AB15" s="133">
        <v>918</v>
      </c>
      <c r="AC15" s="133">
        <v>661</v>
      </c>
      <c r="AD15" s="133">
        <v>815</v>
      </c>
      <c r="AE15" s="133">
        <v>1082</v>
      </c>
      <c r="AF15" s="133">
        <v>858</v>
      </c>
      <c r="AG15" s="196">
        <v>342</v>
      </c>
      <c r="AH15" s="196">
        <v>1357</v>
      </c>
      <c r="AI15" s="196">
        <v>416</v>
      </c>
      <c r="AJ15" s="196">
        <v>702</v>
      </c>
      <c r="AK15" s="196">
        <v>1374</v>
      </c>
      <c r="AL15" s="197">
        <v>1831</v>
      </c>
      <c r="AM15" s="198">
        <v>1098</v>
      </c>
      <c r="AN15" s="198">
        <v>1379</v>
      </c>
      <c r="AO15" s="198">
        <v>1138</v>
      </c>
      <c r="AP15" s="198">
        <v>1127</v>
      </c>
      <c r="AQ15" s="198">
        <v>1537</v>
      </c>
      <c r="AR15" s="198">
        <v>440</v>
      </c>
      <c r="AS15" s="198">
        <v>405</v>
      </c>
      <c r="AT15" s="198">
        <v>460</v>
      </c>
      <c r="AU15" s="198">
        <v>160</v>
      </c>
      <c r="AV15" s="198">
        <v>2091</v>
      </c>
      <c r="AW15" s="198">
        <v>1755</v>
      </c>
      <c r="AX15" s="197">
        <v>1470</v>
      </c>
      <c r="AY15" s="198">
        <v>1540</v>
      </c>
      <c r="AZ15" s="198">
        <v>1994</v>
      </c>
      <c r="BA15" s="198">
        <v>1363</v>
      </c>
      <c r="BB15" s="198">
        <v>681</v>
      </c>
      <c r="BC15" s="198">
        <v>598</v>
      </c>
      <c r="BD15" s="198">
        <v>1480</v>
      </c>
      <c r="BE15" s="198">
        <v>1188</v>
      </c>
      <c r="BF15" s="198">
        <v>1164</v>
      </c>
      <c r="BG15" s="198">
        <v>309.952</v>
      </c>
      <c r="BH15" s="198">
        <v>965</v>
      </c>
      <c r="BI15" s="205">
        <v>989</v>
      </c>
      <c r="BJ15" s="198">
        <v>366.49</v>
      </c>
      <c r="BK15" s="198">
        <v>192.34</v>
      </c>
      <c r="BL15" s="198">
        <v>230.23</v>
      </c>
      <c r="BM15" s="198">
        <v>1211.1199999999999</v>
      </c>
      <c r="BN15" s="198">
        <v>1377.12</v>
      </c>
      <c r="BO15" s="198">
        <v>986.07</v>
      </c>
      <c r="BP15" s="198">
        <v>2166.61</v>
      </c>
      <c r="BQ15" s="198">
        <v>2341.39</v>
      </c>
      <c r="BR15" s="198">
        <v>846.07</v>
      </c>
      <c r="BS15" s="198">
        <v>456.87</v>
      </c>
      <c r="BT15" s="140">
        <f t="shared" si="8"/>
        <v>0.47400242618211852</v>
      </c>
      <c r="BV15" s="53"/>
    </row>
    <row r="16" spans="1:74">
      <c r="A16" s="169" t="s">
        <v>81</v>
      </c>
      <c r="B16" s="122">
        <v>232.4</v>
      </c>
      <c r="C16" s="123">
        <v>203.18</v>
      </c>
      <c r="D16" s="123">
        <v>243.27</v>
      </c>
      <c r="E16" s="123">
        <v>250.7</v>
      </c>
      <c r="F16" s="123">
        <v>264</v>
      </c>
      <c r="G16" s="123">
        <v>204.25</v>
      </c>
      <c r="H16" s="123">
        <v>288.73</v>
      </c>
      <c r="I16" s="123">
        <v>236.09</v>
      </c>
      <c r="J16" s="123">
        <v>230.29</v>
      </c>
      <c r="K16" s="123">
        <v>241.43</v>
      </c>
      <c r="L16" s="123">
        <v>208.79</v>
      </c>
      <c r="M16" s="123">
        <v>258.06</v>
      </c>
      <c r="N16" s="122">
        <v>258.07</v>
      </c>
      <c r="O16" s="123">
        <v>357.13200000000001</v>
      </c>
      <c r="P16" s="123">
        <v>150.77500000000001</v>
      </c>
      <c r="Q16" s="123">
        <v>26.68</v>
      </c>
      <c r="R16" s="123">
        <v>48.14</v>
      </c>
      <c r="S16" s="123">
        <v>94.16</v>
      </c>
      <c r="T16" s="123">
        <v>143.60400000000001</v>
      </c>
      <c r="U16" s="123">
        <v>133.62</v>
      </c>
      <c r="V16" s="123">
        <v>141.86000000000001</v>
      </c>
      <c r="W16" s="123">
        <v>146.85</v>
      </c>
      <c r="X16" s="123">
        <v>170.29</v>
      </c>
      <c r="Y16" s="123">
        <v>194.11</v>
      </c>
      <c r="Z16" s="132">
        <v>203</v>
      </c>
      <c r="AA16" s="133">
        <v>138</v>
      </c>
      <c r="AB16" s="133">
        <v>179</v>
      </c>
      <c r="AC16" s="133">
        <v>151</v>
      </c>
      <c r="AD16" s="133">
        <v>152</v>
      </c>
      <c r="AE16" s="133">
        <v>144</v>
      </c>
      <c r="AF16" s="133">
        <v>148</v>
      </c>
      <c r="AG16" s="196">
        <v>150</v>
      </c>
      <c r="AH16" s="196">
        <v>122</v>
      </c>
      <c r="AI16" s="196">
        <v>138</v>
      </c>
      <c r="AJ16" s="196">
        <v>157</v>
      </c>
      <c r="AK16" s="196">
        <v>170</v>
      </c>
      <c r="AL16" s="197">
        <v>157</v>
      </c>
      <c r="AM16" s="198">
        <v>153</v>
      </c>
      <c r="AN16" s="198">
        <v>169</v>
      </c>
      <c r="AO16" s="198">
        <v>167</v>
      </c>
      <c r="AP16" s="198">
        <v>173</v>
      </c>
      <c r="AQ16" s="198">
        <v>151</v>
      </c>
      <c r="AR16" s="198">
        <v>166</v>
      </c>
      <c r="AS16" s="198">
        <v>131</v>
      </c>
      <c r="AT16" s="198">
        <v>179</v>
      </c>
      <c r="AU16" s="198">
        <v>178</v>
      </c>
      <c r="AV16" s="198">
        <v>162</v>
      </c>
      <c r="AW16" s="198">
        <v>175</v>
      </c>
      <c r="AX16" s="197">
        <v>185</v>
      </c>
      <c r="AY16" s="198">
        <v>156</v>
      </c>
      <c r="AZ16" s="198">
        <v>161</v>
      </c>
      <c r="BA16" s="198">
        <v>152</v>
      </c>
      <c r="BB16" s="198">
        <v>164</v>
      </c>
      <c r="BC16" s="198">
        <v>172</v>
      </c>
      <c r="BD16" s="198">
        <v>168</v>
      </c>
      <c r="BE16" s="198">
        <v>153</v>
      </c>
      <c r="BF16" s="198">
        <v>158</v>
      </c>
      <c r="BG16" s="198">
        <v>174.9</v>
      </c>
      <c r="BH16" s="198">
        <v>168</v>
      </c>
      <c r="BI16" s="205">
        <v>188</v>
      </c>
      <c r="BJ16" s="198">
        <v>119.7</v>
      </c>
      <c r="BK16" s="198">
        <v>131.25</v>
      </c>
      <c r="BL16" s="198">
        <v>169.08</v>
      </c>
      <c r="BM16" s="198">
        <v>188.02</v>
      </c>
      <c r="BN16" s="198">
        <v>190.55</v>
      </c>
      <c r="BO16" s="198">
        <v>18</v>
      </c>
      <c r="BP16" s="198">
        <v>173</v>
      </c>
      <c r="BQ16" s="198">
        <v>194.58</v>
      </c>
      <c r="BR16" s="198">
        <v>162.68</v>
      </c>
      <c r="BS16" s="198">
        <v>190.9</v>
      </c>
      <c r="BT16" s="140">
        <f t="shared" si="8"/>
        <v>9.148084619782737E-2</v>
      </c>
      <c r="BV16" s="53"/>
    </row>
    <row r="17" spans="1:74">
      <c r="A17" s="169" t="s">
        <v>89</v>
      </c>
      <c r="B17" s="122">
        <v>153.30000000000001</v>
      </c>
      <c r="C17" s="123">
        <v>197.34</v>
      </c>
      <c r="D17" s="123">
        <v>221.9</v>
      </c>
      <c r="E17" s="123">
        <v>378.81</v>
      </c>
      <c r="F17" s="123">
        <v>459.87</v>
      </c>
      <c r="G17" s="123">
        <v>451.84</v>
      </c>
      <c r="H17" s="123">
        <v>243.82</v>
      </c>
      <c r="I17" s="123">
        <v>421.96</v>
      </c>
      <c r="J17" s="123">
        <v>732.1</v>
      </c>
      <c r="K17" s="123">
        <v>437</v>
      </c>
      <c r="L17" s="123">
        <v>308.39999999999998</v>
      </c>
      <c r="M17" s="123">
        <v>310.88</v>
      </c>
      <c r="N17" s="122">
        <v>404.97899999999998</v>
      </c>
      <c r="O17" s="123">
        <v>380.327</v>
      </c>
      <c r="P17" s="123">
        <v>237.553</v>
      </c>
      <c r="Q17" s="123">
        <v>58.5</v>
      </c>
      <c r="R17" s="123">
        <v>251.31200000000001</v>
      </c>
      <c r="S17" s="123">
        <v>344.91800000000001</v>
      </c>
      <c r="T17" s="123">
        <v>284.21600000000001</v>
      </c>
      <c r="U17" s="123">
        <v>587.43200000000002</v>
      </c>
      <c r="V17" s="123">
        <v>507.90800000000002</v>
      </c>
      <c r="W17" s="123">
        <v>404.72399999999999</v>
      </c>
      <c r="X17" s="123">
        <v>357.83800000000002</v>
      </c>
      <c r="Y17" s="123">
        <v>208.15199999999999</v>
      </c>
      <c r="Z17" s="132">
        <v>250</v>
      </c>
      <c r="AA17" s="133">
        <v>357</v>
      </c>
      <c r="AB17" s="133">
        <v>400</v>
      </c>
      <c r="AC17" s="133">
        <v>636</v>
      </c>
      <c r="AD17" s="133">
        <v>627</v>
      </c>
      <c r="AE17" s="133">
        <v>390</v>
      </c>
      <c r="AF17" s="133">
        <v>533</v>
      </c>
      <c r="AG17" s="196">
        <v>457</v>
      </c>
      <c r="AH17" s="196">
        <v>234</v>
      </c>
      <c r="AI17" s="196">
        <v>252</v>
      </c>
      <c r="AJ17" s="196">
        <v>169</v>
      </c>
      <c r="AK17" s="196">
        <v>260</v>
      </c>
      <c r="AL17" s="197">
        <v>284</v>
      </c>
      <c r="AM17" s="198">
        <v>286</v>
      </c>
      <c r="AN17" s="198">
        <v>303</v>
      </c>
      <c r="AO17" s="198">
        <v>356</v>
      </c>
      <c r="AP17" s="198">
        <v>322</v>
      </c>
      <c r="AQ17" s="198">
        <v>271</v>
      </c>
      <c r="AR17" s="198">
        <v>245</v>
      </c>
      <c r="AS17" s="198">
        <v>269</v>
      </c>
      <c r="AT17" s="198">
        <v>285</v>
      </c>
      <c r="AU17" s="198">
        <v>209</v>
      </c>
      <c r="AV17" s="198">
        <v>185</v>
      </c>
      <c r="AW17" s="198">
        <v>196</v>
      </c>
      <c r="AX17" s="197">
        <v>143</v>
      </c>
      <c r="AY17" s="198">
        <v>181</v>
      </c>
      <c r="AZ17" s="198">
        <v>193</v>
      </c>
      <c r="BA17" s="198">
        <v>254</v>
      </c>
      <c r="BB17" s="198">
        <v>380</v>
      </c>
      <c r="BC17" s="198">
        <v>238</v>
      </c>
      <c r="BD17" s="198">
        <v>239</v>
      </c>
      <c r="BE17" s="198">
        <v>256</v>
      </c>
      <c r="BF17" s="198">
        <v>189</v>
      </c>
      <c r="BG17" s="198">
        <v>175.464</v>
      </c>
      <c r="BH17" s="198">
        <v>222</v>
      </c>
      <c r="BI17" s="205">
        <v>191</v>
      </c>
      <c r="BJ17" s="198">
        <v>170.51</v>
      </c>
      <c r="BK17" s="198">
        <v>198.88</v>
      </c>
      <c r="BL17" s="198">
        <v>267.66000000000003</v>
      </c>
      <c r="BM17" s="198">
        <v>344.15</v>
      </c>
      <c r="BN17" s="198">
        <v>368.68</v>
      </c>
      <c r="BO17" s="198">
        <v>318.45</v>
      </c>
      <c r="BP17" s="198">
        <v>239.58</v>
      </c>
      <c r="BQ17" s="198">
        <v>350.6</v>
      </c>
      <c r="BR17" s="198">
        <v>301.23</v>
      </c>
      <c r="BS17" s="198">
        <v>247.6</v>
      </c>
      <c r="BT17" s="140">
        <f t="shared" si="8"/>
        <v>0.41111567045091868</v>
      </c>
      <c r="BV17" s="53"/>
    </row>
    <row r="18" spans="1:74">
      <c r="A18" s="169" t="s">
        <v>99</v>
      </c>
      <c r="B18" s="122">
        <v>39.700000000000003</v>
      </c>
      <c r="C18" s="123">
        <v>35.25</v>
      </c>
      <c r="D18" s="123">
        <v>49.9</v>
      </c>
      <c r="E18" s="123">
        <v>1</v>
      </c>
      <c r="F18" s="123">
        <v>0</v>
      </c>
      <c r="G18" s="123">
        <v>0</v>
      </c>
      <c r="H18" s="123">
        <v>0</v>
      </c>
      <c r="I18" s="123">
        <v>0</v>
      </c>
      <c r="J18" s="123">
        <v>1</v>
      </c>
      <c r="K18" s="123">
        <v>0</v>
      </c>
      <c r="L18" s="123">
        <v>3.8</v>
      </c>
      <c r="M18" s="123">
        <v>24.7</v>
      </c>
      <c r="N18" s="122">
        <v>0</v>
      </c>
      <c r="O18" s="123">
        <v>2</v>
      </c>
      <c r="P18" s="123">
        <v>0</v>
      </c>
      <c r="Q18" s="123">
        <v>0</v>
      </c>
      <c r="R18" s="123">
        <v>0</v>
      </c>
      <c r="S18" s="123">
        <v>0</v>
      </c>
      <c r="T18" s="123">
        <v>1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32">
        <v>0</v>
      </c>
      <c r="AA18" s="133">
        <v>0</v>
      </c>
      <c r="AB18" s="133">
        <v>0</v>
      </c>
      <c r="AC18" s="133">
        <v>0</v>
      </c>
      <c r="AD18" s="133">
        <v>1</v>
      </c>
      <c r="AE18" s="133">
        <v>0</v>
      </c>
      <c r="AF18" s="133">
        <v>0</v>
      </c>
      <c r="AG18" s="196">
        <v>15</v>
      </c>
      <c r="AH18" s="196">
        <v>4</v>
      </c>
      <c r="AI18" s="196">
        <v>0</v>
      </c>
      <c r="AJ18" s="196">
        <v>5</v>
      </c>
      <c r="AK18" s="196">
        <v>0</v>
      </c>
      <c r="AL18" s="197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1</v>
      </c>
      <c r="AR18" s="198">
        <v>0</v>
      </c>
      <c r="AS18" s="198">
        <v>2</v>
      </c>
      <c r="AT18" s="198">
        <v>13</v>
      </c>
      <c r="AU18" s="198">
        <v>16</v>
      </c>
      <c r="AV18" s="198">
        <v>16</v>
      </c>
      <c r="AW18" s="198">
        <v>0</v>
      </c>
      <c r="AX18" s="197">
        <v>4</v>
      </c>
      <c r="AY18" s="198">
        <v>1</v>
      </c>
      <c r="AZ18" s="198">
        <v>50</v>
      </c>
      <c r="BA18" s="198">
        <v>0</v>
      </c>
      <c r="BB18" s="198">
        <v>0</v>
      </c>
      <c r="BC18" s="198">
        <v>1</v>
      </c>
      <c r="BD18" s="198">
        <v>4</v>
      </c>
      <c r="BE18" s="198">
        <v>0</v>
      </c>
      <c r="BF18" s="198">
        <v>22</v>
      </c>
      <c r="BG18" s="198">
        <v>0</v>
      </c>
      <c r="BH18" s="198">
        <v>14</v>
      </c>
      <c r="BI18" s="205">
        <v>0</v>
      </c>
      <c r="BJ18" s="198">
        <v>0</v>
      </c>
      <c r="BK18" s="198">
        <v>1</v>
      </c>
      <c r="BL18" s="198">
        <v>0</v>
      </c>
      <c r="BM18" s="198">
        <v>0</v>
      </c>
      <c r="BN18" s="198">
        <v>7.01</v>
      </c>
      <c r="BO18" s="198">
        <v>8.66</v>
      </c>
      <c r="BP18" s="198">
        <v>0</v>
      </c>
      <c r="BQ18" s="198">
        <v>0</v>
      </c>
      <c r="BR18" s="198">
        <v>0</v>
      </c>
      <c r="BS18" s="198">
        <v>21.16</v>
      </c>
      <c r="BT18" s="140" t="str">
        <f t="shared" si="8"/>
        <v>-</v>
      </c>
      <c r="BV18" s="53"/>
    </row>
    <row r="19" spans="1:74">
      <c r="A19" s="169" t="s">
        <v>82</v>
      </c>
      <c r="B19" s="122">
        <v>315.60000000000002</v>
      </c>
      <c r="C19" s="123">
        <v>232.3</v>
      </c>
      <c r="D19" s="123">
        <v>352.3</v>
      </c>
      <c r="E19" s="123">
        <v>457.5</v>
      </c>
      <c r="F19" s="123">
        <v>448.99</v>
      </c>
      <c r="G19" s="123">
        <v>438.9</v>
      </c>
      <c r="H19" s="123">
        <v>531.15</v>
      </c>
      <c r="I19" s="123">
        <v>584.63</v>
      </c>
      <c r="J19" s="123">
        <v>340.3</v>
      </c>
      <c r="K19" s="123">
        <v>179.4</v>
      </c>
      <c r="L19" s="123">
        <v>72</v>
      </c>
      <c r="M19" s="123">
        <v>117.2</v>
      </c>
      <c r="N19" s="122">
        <v>26</v>
      </c>
      <c r="O19" s="123">
        <v>40.5</v>
      </c>
      <c r="P19" s="123">
        <v>63.1</v>
      </c>
      <c r="Q19" s="123">
        <v>5.5</v>
      </c>
      <c r="R19" s="123">
        <v>105.896</v>
      </c>
      <c r="S19" s="123">
        <v>238.70400000000001</v>
      </c>
      <c r="T19" s="123">
        <v>406.75599999999997</v>
      </c>
      <c r="U19" s="123">
        <v>443.928</v>
      </c>
      <c r="V19" s="123">
        <v>248.88</v>
      </c>
      <c r="W19" s="123">
        <v>114.759</v>
      </c>
      <c r="X19" s="123">
        <v>182.05600000000001</v>
      </c>
      <c r="Y19" s="123">
        <v>118.247</v>
      </c>
      <c r="Z19" s="132">
        <v>166</v>
      </c>
      <c r="AA19" s="133">
        <v>108</v>
      </c>
      <c r="AB19" s="133">
        <v>325</v>
      </c>
      <c r="AC19" s="133">
        <v>330</v>
      </c>
      <c r="AD19" s="133">
        <v>279</v>
      </c>
      <c r="AE19" s="133">
        <v>382</v>
      </c>
      <c r="AF19" s="133">
        <v>455</v>
      </c>
      <c r="AG19" s="196">
        <v>517</v>
      </c>
      <c r="AH19" s="196">
        <v>322</v>
      </c>
      <c r="AI19" s="196">
        <v>221</v>
      </c>
      <c r="AJ19" s="196">
        <v>313</v>
      </c>
      <c r="AK19" s="196">
        <v>362</v>
      </c>
      <c r="AL19" s="197">
        <v>240</v>
      </c>
      <c r="AM19" s="198">
        <v>285</v>
      </c>
      <c r="AN19" s="198">
        <v>317</v>
      </c>
      <c r="AO19" s="198">
        <v>358</v>
      </c>
      <c r="AP19" s="198">
        <v>409</v>
      </c>
      <c r="AQ19" s="198">
        <v>254</v>
      </c>
      <c r="AR19" s="198">
        <v>218</v>
      </c>
      <c r="AS19" s="198">
        <v>402</v>
      </c>
      <c r="AT19" s="198">
        <v>369</v>
      </c>
      <c r="AU19" s="198">
        <v>135</v>
      </c>
      <c r="AV19" s="198">
        <v>121</v>
      </c>
      <c r="AW19" s="198">
        <v>178</v>
      </c>
      <c r="AX19" s="197">
        <v>82</v>
      </c>
      <c r="AY19" s="198">
        <v>100</v>
      </c>
      <c r="AZ19" s="198">
        <v>50</v>
      </c>
      <c r="BA19" s="198">
        <v>48</v>
      </c>
      <c r="BB19" s="198">
        <v>14</v>
      </c>
      <c r="BC19" s="198">
        <v>19</v>
      </c>
      <c r="BD19" s="198">
        <v>12</v>
      </c>
      <c r="BE19" s="198">
        <v>67</v>
      </c>
      <c r="BF19" s="198">
        <v>57</v>
      </c>
      <c r="BG19" s="198">
        <v>47.488</v>
      </c>
      <c r="BH19" s="198">
        <v>54</v>
      </c>
      <c r="BI19" s="205">
        <v>55</v>
      </c>
      <c r="BJ19" s="198">
        <v>34.200000000000003</v>
      </c>
      <c r="BK19" s="198">
        <v>14.32</v>
      </c>
      <c r="BL19" s="198">
        <v>231.39</v>
      </c>
      <c r="BM19" s="198">
        <v>227.43</v>
      </c>
      <c r="BN19" s="198">
        <v>250</v>
      </c>
      <c r="BO19" s="198">
        <v>441.11</v>
      </c>
      <c r="BP19" s="198">
        <v>245.26</v>
      </c>
      <c r="BQ19" s="198">
        <v>287.79000000000002</v>
      </c>
      <c r="BR19" s="198">
        <v>371.66</v>
      </c>
      <c r="BS19" s="198">
        <v>477.06</v>
      </c>
      <c r="BT19" s="140">
        <f t="shared" si="8"/>
        <v>9.0459063342318053</v>
      </c>
      <c r="BV19" s="53"/>
    </row>
    <row r="20" spans="1:74">
      <c r="A20" s="169" t="s">
        <v>84</v>
      </c>
      <c r="B20" s="122">
        <v>1096.5999999999999</v>
      </c>
      <c r="C20" s="123">
        <v>847.2</v>
      </c>
      <c r="D20" s="123">
        <v>724.91</v>
      </c>
      <c r="E20" s="123">
        <v>267.70999999999998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499.42</v>
      </c>
      <c r="L20" s="123">
        <v>824.5</v>
      </c>
      <c r="M20" s="123">
        <v>1464.21</v>
      </c>
      <c r="N20" s="122">
        <v>1450.1890000000001</v>
      </c>
      <c r="O20" s="123">
        <v>1195.652</v>
      </c>
      <c r="P20" s="123">
        <v>577.572</v>
      </c>
      <c r="Q20" s="123">
        <v>18.399999999999999</v>
      </c>
      <c r="R20" s="123">
        <v>0</v>
      </c>
      <c r="S20" s="123">
        <v>0</v>
      </c>
      <c r="T20" s="123">
        <v>35.4</v>
      </c>
      <c r="U20" s="123">
        <v>23.39</v>
      </c>
      <c r="V20" s="123">
        <v>102.85</v>
      </c>
      <c r="W20" s="123">
        <v>579.73400000000004</v>
      </c>
      <c r="X20" s="123">
        <v>747.23</v>
      </c>
      <c r="Y20" s="123">
        <v>1152.028</v>
      </c>
      <c r="Z20" s="132">
        <v>1490</v>
      </c>
      <c r="AA20" s="133">
        <v>884</v>
      </c>
      <c r="AB20" s="133">
        <v>753</v>
      </c>
      <c r="AC20" s="133">
        <v>223</v>
      </c>
      <c r="AD20" s="133">
        <v>0</v>
      </c>
      <c r="AE20" s="133">
        <v>0</v>
      </c>
      <c r="AF20" s="133">
        <v>0</v>
      </c>
      <c r="AG20" s="196">
        <v>0</v>
      </c>
      <c r="AH20" s="196">
        <v>0</v>
      </c>
      <c r="AI20" s="196">
        <v>677</v>
      </c>
      <c r="AJ20" s="196">
        <v>590</v>
      </c>
      <c r="AK20" s="196">
        <v>870</v>
      </c>
      <c r="AL20" s="197">
        <v>1244</v>
      </c>
      <c r="AM20" s="198">
        <v>936</v>
      </c>
      <c r="AN20" s="198">
        <v>576</v>
      </c>
      <c r="AO20" s="198">
        <v>120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550</v>
      </c>
      <c r="AV20" s="198">
        <v>558</v>
      </c>
      <c r="AW20" s="198">
        <v>962</v>
      </c>
      <c r="AX20" s="197">
        <v>1278</v>
      </c>
      <c r="AY20" s="198">
        <v>986</v>
      </c>
      <c r="AZ20" s="198">
        <v>427</v>
      </c>
      <c r="BA20" s="198">
        <v>116</v>
      </c>
      <c r="BB20" s="198">
        <v>24</v>
      </c>
      <c r="BC20" s="198">
        <v>46</v>
      </c>
      <c r="BD20" s="198">
        <v>12</v>
      </c>
      <c r="BE20" s="198">
        <v>55</v>
      </c>
      <c r="BF20" s="198">
        <v>328</v>
      </c>
      <c r="BG20" s="198">
        <v>1160.08</v>
      </c>
      <c r="BH20" s="198">
        <v>1073</v>
      </c>
      <c r="BI20" s="205">
        <v>1727</v>
      </c>
      <c r="BJ20" s="198">
        <v>1945.85</v>
      </c>
      <c r="BK20" s="198">
        <v>1434.71</v>
      </c>
      <c r="BL20" s="198">
        <v>798.16</v>
      </c>
      <c r="BM20" s="198">
        <v>293.95999999999998</v>
      </c>
      <c r="BN20" s="198">
        <v>105</v>
      </c>
      <c r="BO20" s="198">
        <v>0</v>
      </c>
      <c r="BP20" s="198">
        <v>0</v>
      </c>
      <c r="BQ20" s="198">
        <v>3.5</v>
      </c>
      <c r="BR20" s="198">
        <v>2</v>
      </c>
      <c r="BS20" s="198">
        <v>268.83</v>
      </c>
      <c r="BT20" s="140">
        <f t="shared" si="8"/>
        <v>-0.76826598165643745</v>
      </c>
      <c r="BV20" s="53"/>
    </row>
    <row r="21" spans="1:74">
      <c r="A21" s="191" t="s">
        <v>73</v>
      </c>
      <c r="B21" s="122">
        <v>654.32000000000005</v>
      </c>
      <c r="C21" s="123">
        <v>655.67</v>
      </c>
      <c r="D21" s="123">
        <v>793.48</v>
      </c>
      <c r="E21" s="123">
        <v>802.72</v>
      </c>
      <c r="F21" s="123">
        <v>1289.8</v>
      </c>
      <c r="G21" s="123">
        <v>1068.96</v>
      </c>
      <c r="H21" s="123">
        <v>1465.39</v>
      </c>
      <c r="I21" s="123">
        <v>1473.58</v>
      </c>
      <c r="J21" s="123">
        <v>1291.32</v>
      </c>
      <c r="K21" s="123">
        <v>1221.69</v>
      </c>
      <c r="L21" s="123">
        <v>1233.7</v>
      </c>
      <c r="M21" s="123">
        <v>1142.42</v>
      </c>
      <c r="N21" s="122">
        <v>1439.104</v>
      </c>
      <c r="O21" s="123">
        <v>1480.6010000000001</v>
      </c>
      <c r="P21" s="123">
        <v>927.21199999999999</v>
      </c>
      <c r="Q21" s="123">
        <v>83.7</v>
      </c>
      <c r="R21" s="123">
        <v>160.148</v>
      </c>
      <c r="S21" s="123">
        <v>495.38</v>
      </c>
      <c r="T21" s="123">
        <v>1133.7180000000001</v>
      </c>
      <c r="U21" s="123">
        <v>989.24900000000002</v>
      </c>
      <c r="V21" s="123">
        <v>1027.4570000000001</v>
      </c>
      <c r="W21" s="123">
        <v>1179.527</v>
      </c>
      <c r="X21" s="123">
        <v>1090.67</v>
      </c>
      <c r="Y21" s="123">
        <v>1321.692</v>
      </c>
      <c r="Z21" s="170">
        <v>1125</v>
      </c>
      <c r="AA21" s="133">
        <v>1017</v>
      </c>
      <c r="AB21" s="133">
        <v>1322</v>
      </c>
      <c r="AC21" s="133">
        <v>1391</v>
      </c>
      <c r="AD21" s="133">
        <v>1302</v>
      </c>
      <c r="AE21" s="133">
        <v>1343</v>
      </c>
      <c r="AF21" s="133">
        <v>1461</v>
      </c>
      <c r="AG21" s="196">
        <v>1533</v>
      </c>
      <c r="AH21" s="196">
        <v>1546</v>
      </c>
      <c r="AI21" s="196">
        <v>1760</v>
      </c>
      <c r="AJ21" s="196">
        <v>1715</v>
      </c>
      <c r="AK21" s="196">
        <v>1862</v>
      </c>
      <c r="AL21" s="197">
        <v>1737</v>
      </c>
      <c r="AM21" s="198">
        <v>1496</v>
      </c>
      <c r="AN21" s="198">
        <v>1600</v>
      </c>
      <c r="AO21" s="198">
        <v>1840</v>
      </c>
      <c r="AP21" s="198">
        <v>1524</v>
      </c>
      <c r="AQ21" s="198">
        <v>1485</v>
      </c>
      <c r="AR21" s="198">
        <v>1673</v>
      </c>
      <c r="AS21" s="198">
        <v>1551</v>
      </c>
      <c r="AT21" s="198">
        <v>1503</v>
      </c>
      <c r="AU21" s="198">
        <v>1529</v>
      </c>
      <c r="AV21" s="198">
        <v>1618</v>
      </c>
      <c r="AW21" s="198">
        <v>1938</v>
      </c>
      <c r="AX21" s="197">
        <v>1962</v>
      </c>
      <c r="AY21" s="198">
        <v>1934</v>
      </c>
      <c r="AZ21" s="198">
        <v>1802</v>
      </c>
      <c r="BA21" s="198">
        <v>1811</v>
      </c>
      <c r="BB21" s="198">
        <v>1527</v>
      </c>
      <c r="BC21" s="198">
        <v>1430</v>
      </c>
      <c r="BD21" s="198">
        <v>1428</v>
      </c>
      <c r="BE21" s="198">
        <v>1564</v>
      </c>
      <c r="BF21" s="198">
        <v>1258</v>
      </c>
      <c r="BG21" s="198">
        <v>1404.588</v>
      </c>
      <c r="BH21" s="198">
        <v>1304</v>
      </c>
      <c r="BI21" s="205">
        <v>1622</v>
      </c>
      <c r="BJ21" s="198">
        <v>1365.01</v>
      </c>
      <c r="BK21" s="198">
        <v>1831.31</v>
      </c>
      <c r="BL21" s="198">
        <v>2091.2800000000002</v>
      </c>
      <c r="BM21" s="198">
        <v>1511.34</v>
      </c>
      <c r="BN21" s="198">
        <v>1424.84</v>
      </c>
      <c r="BO21" s="198">
        <v>1412.33</v>
      </c>
      <c r="BP21" s="198">
        <v>1294.21</v>
      </c>
      <c r="BQ21" s="198">
        <v>1227.6300000000001</v>
      </c>
      <c r="BR21" s="198">
        <v>873.66</v>
      </c>
      <c r="BS21" s="198">
        <v>696.44</v>
      </c>
      <c r="BT21" s="140">
        <f t="shared" si="8"/>
        <v>-0.50416777019310999</v>
      </c>
      <c r="BV21" s="53"/>
    </row>
    <row r="22" spans="1:74">
      <c r="A22" s="192" t="s">
        <v>121</v>
      </c>
      <c r="B22" s="193">
        <v>1809.14</v>
      </c>
      <c r="C22" s="183">
        <v>1772.37</v>
      </c>
      <c r="D22" s="183">
        <v>1804.91</v>
      </c>
      <c r="E22" s="183">
        <v>1934.59</v>
      </c>
      <c r="F22" s="183">
        <v>1803.2</v>
      </c>
      <c r="G22" s="183">
        <v>1823.89</v>
      </c>
      <c r="H22" s="183">
        <v>1598.86</v>
      </c>
      <c r="I22" s="183">
        <v>1801.31</v>
      </c>
      <c r="J22" s="183">
        <v>1468.89</v>
      </c>
      <c r="K22" s="183">
        <v>1370.42</v>
      </c>
      <c r="L22" s="183">
        <v>1209.8900000000001</v>
      </c>
      <c r="M22" s="183">
        <v>1078.0999999999999</v>
      </c>
      <c r="N22" s="193">
        <v>844.65100000000098</v>
      </c>
      <c r="O22" s="183">
        <v>988.03099999999904</v>
      </c>
      <c r="P22" s="183">
        <v>838.10299999999802</v>
      </c>
      <c r="Q22" s="183">
        <v>157.78200000000001</v>
      </c>
      <c r="R22" s="183">
        <v>602.56300000000101</v>
      </c>
      <c r="S22" s="183">
        <v>858.35699999999895</v>
      </c>
      <c r="T22" s="183">
        <v>1449.4590000000001</v>
      </c>
      <c r="U22" s="183">
        <v>1432.5160000000001</v>
      </c>
      <c r="V22" s="183">
        <v>1440.3330000000001</v>
      </c>
      <c r="W22" s="183">
        <v>1445.3779999999999</v>
      </c>
      <c r="X22" s="183">
        <v>1536.2660000000001</v>
      </c>
      <c r="Y22" s="183">
        <v>1718.2860000000001</v>
      </c>
      <c r="Z22" s="193">
        <v>1377</v>
      </c>
      <c r="AA22" s="183">
        <v>1143</v>
      </c>
      <c r="AB22" s="183">
        <v>1363</v>
      </c>
      <c r="AC22" s="183">
        <v>1303</v>
      </c>
      <c r="AD22" s="183">
        <v>1567</v>
      </c>
      <c r="AE22" s="183">
        <v>1558</v>
      </c>
      <c r="AF22" s="183">
        <v>1747</v>
      </c>
      <c r="AG22" s="199">
        <v>1927</v>
      </c>
      <c r="AH22" s="199">
        <v>1668</v>
      </c>
      <c r="AI22" s="199">
        <v>1807</v>
      </c>
      <c r="AJ22" s="199">
        <v>1974</v>
      </c>
      <c r="AK22" s="199">
        <v>1650</v>
      </c>
      <c r="AL22" s="200">
        <v>1331</v>
      </c>
      <c r="AM22" s="199">
        <v>1412</v>
      </c>
      <c r="AN22" s="199">
        <v>1717</v>
      </c>
      <c r="AO22" s="199">
        <v>1866</v>
      </c>
      <c r="AP22" s="199">
        <v>1738</v>
      </c>
      <c r="AQ22" s="199">
        <v>1490</v>
      </c>
      <c r="AR22" s="199">
        <v>1706</v>
      </c>
      <c r="AS22" s="199">
        <v>1888</v>
      </c>
      <c r="AT22" s="199">
        <v>1794</v>
      </c>
      <c r="AU22" s="199">
        <v>1451</v>
      </c>
      <c r="AV22" s="199">
        <v>1269</v>
      </c>
      <c r="AW22" s="199">
        <v>1361</v>
      </c>
      <c r="AX22" s="200">
        <v>992</v>
      </c>
      <c r="AY22" s="203">
        <v>1094</v>
      </c>
      <c r="AZ22" s="203">
        <v>1282</v>
      </c>
      <c r="BA22" s="203">
        <v>1364</v>
      </c>
      <c r="BB22" s="203">
        <v>1389</v>
      </c>
      <c r="BC22" s="203">
        <v>1436</v>
      </c>
      <c r="BD22" s="203">
        <v>1418</v>
      </c>
      <c r="BE22" s="203">
        <v>1459</v>
      </c>
      <c r="BF22" s="203">
        <v>1058</v>
      </c>
      <c r="BG22" s="203">
        <v>1090.2139999999999</v>
      </c>
      <c r="BH22" s="203">
        <v>1022</v>
      </c>
      <c r="BI22" s="206">
        <v>949</v>
      </c>
      <c r="BJ22" s="203">
        <v>753.98</v>
      </c>
      <c r="BK22" s="203">
        <v>985.15</v>
      </c>
      <c r="BL22" s="203">
        <v>1236.95</v>
      </c>
      <c r="BM22" s="203">
        <v>1125.6300000000001</v>
      </c>
      <c r="BN22" s="203">
        <v>1132.31</v>
      </c>
      <c r="BO22" s="203">
        <v>1177.2</v>
      </c>
      <c r="BP22" s="203">
        <v>1449.27</v>
      </c>
      <c r="BQ22" s="203">
        <v>1205.1500000000001</v>
      </c>
      <c r="BR22" s="203">
        <v>1390.5</v>
      </c>
      <c r="BS22" s="203">
        <v>1557.8999999999999</v>
      </c>
      <c r="BT22" s="208">
        <f t="shared" si="8"/>
        <v>0.428985501928979</v>
      </c>
      <c r="BV22" s="53"/>
    </row>
    <row r="23" spans="1:74">
      <c r="A23" s="82" t="s">
        <v>59</v>
      </c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</row>
    <row r="24" spans="1:74">
      <c r="A24" s="26" t="s">
        <v>219</v>
      </c>
      <c r="AH24" s="202"/>
      <c r="AI24" s="202"/>
      <c r="AJ24" s="202"/>
      <c r="AK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</row>
    <row r="25" spans="1:74">
      <c r="A25" s="26" t="s">
        <v>61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AJ25" s="202"/>
      <c r="AK25" s="202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</row>
    <row r="26" spans="1:74"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</row>
    <row r="28" spans="1:74"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</row>
    <row r="29" spans="1:74"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</row>
  </sheetData>
  <sortState ref="S25:T40">
    <sortCondition descending="1" ref="T25:T40"/>
  </sortState>
  <mergeCells count="7">
    <mergeCell ref="BJ6:BT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1200-000000000000}"/>
  </hyperlink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CD29"/>
  <sheetViews>
    <sheetView showGridLines="0" zoomScale="77" zoomScaleNormal="77" workbookViewId="0">
      <pane xSplit="1" ySplit="7" topLeftCell="BR8" activePane="bottomRight" state="frozen"/>
      <selection pane="topRight"/>
      <selection pane="bottomLeft"/>
      <selection pane="bottomRight" activeCell="BR8" sqref="BR8:BR17"/>
    </sheetView>
  </sheetViews>
  <sheetFormatPr baseColWidth="10" defaultColWidth="11" defaultRowHeight="15"/>
  <cols>
    <col min="1" max="1" width="23.140625" customWidth="1"/>
    <col min="2" max="13" width="9.140625" customWidth="1"/>
    <col min="14" max="71" width="9" customWidth="1"/>
    <col min="72" max="72" width="17" bestFit="1" customWidth="1"/>
    <col min="74" max="74" width="11.85546875" customWidth="1"/>
  </cols>
  <sheetData>
    <row r="1" spans="1:82">
      <c r="A1" s="87" t="s">
        <v>30</v>
      </c>
    </row>
    <row r="3" spans="1:82">
      <c r="A3" s="88" t="s">
        <v>220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</row>
    <row r="4" spans="1:82">
      <c r="A4" s="167" t="s">
        <v>221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</row>
    <row r="5" spans="1:82">
      <c r="A5" s="167" t="s">
        <v>222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</row>
    <row r="6" spans="1:82" ht="15" customHeight="1">
      <c r="A6" s="727" t="s">
        <v>214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3"/>
      <c r="Z6" s="682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3"/>
      <c r="AX6" s="680">
        <v>2023</v>
      </c>
      <c r="AY6" s="730"/>
      <c r="AZ6" s="730"/>
      <c r="BA6" s="730"/>
      <c r="BB6" s="730"/>
      <c r="BC6" s="730"/>
      <c r="BD6" s="730"/>
      <c r="BE6" s="730"/>
      <c r="BF6" s="730"/>
      <c r="BG6" s="730"/>
      <c r="BH6" s="730"/>
      <c r="BI6" s="732"/>
      <c r="BJ6" s="729">
        <v>2024</v>
      </c>
      <c r="BK6" s="730"/>
      <c r="BL6" s="730"/>
      <c r="BM6" s="730"/>
      <c r="BN6" s="730"/>
      <c r="BO6" s="730"/>
      <c r="BP6" s="730"/>
      <c r="BQ6" s="730"/>
      <c r="BR6" s="730"/>
      <c r="BS6" s="730"/>
      <c r="BT6" s="731"/>
    </row>
    <row r="7" spans="1:82" ht="25.5">
      <c r="A7" s="710"/>
      <c r="B7" s="168" t="s">
        <v>35</v>
      </c>
      <c r="C7" s="168" t="s">
        <v>36</v>
      </c>
      <c r="D7" s="168" t="s">
        <v>37</v>
      </c>
      <c r="E7" s="168" t="s">
        <v>38</v>
      </c>
      <c r="F7" s="168" t="s">
        <v>39</v>
      </c>
      <c r="G7" s="168" t="s">
        <v>40</v>
      </c>
      <c r="H7" s="168" t="s">
        <v>41</v>
      </c>
      <c r="I7" s="168" t="s">
        <v>42</v>
      </c>
      <c r="J7" s="168" t="s">
        <v>43</v>
      </c>
      <c r="K7" s="168" t="s">
        <v>44</v>
      </c>
      <c r="L7" s="168" t="s">
        <v>45</v>
      </c>
      <c r="M7" s="168" t="s">
        <v>46</v>
      </c>
      <c r="N7" s="168" t="s">
        <v>35</v>
      </c>
      <c r="O7" s="168" t="s">
        <v>36</v>
      </c>
      <c r="P7" s="168" t="s">
        <v>37</v>
      </c>
      <c r="Q7" s="168" t="s">
        <v>38</v>
      </c>
      <c r="R7" s="168" t="s">
        <v>39</v>
      </c>
      <c r="S7" s="168" t="s">
        <v>40</v>
      </c>
      <c r="T7" s="168" t="s">
        <v>41</v>
      </c>
      <c r="U7" s="168" t="s">
        <v>42</v>
      </c>
      <c r="V7" s="168" t="s">
        <v>43</v>
      </c>
      <c r="W7" s="168" t="s">
        <v>44</v>
      </c>
      <c r="X7" s="168" t="s">
        <v>45</v>
      </c>
      <c r="Y7" s="177" t="s">
        <v>46</v>
      </c>
      <c r="Z7" s="115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91" t="s">
        <v>40</v>
      </c>
      <c r="AF7" s="91" t="s">
        <v>41</v>
      </c>
      <c r="AG7" s="91" t="s">
        <v>42</v>
      </c>
      <c r="AH7" s="91" t="s">
        <v>43</v>
      </c>
      <c r="AI7" s="91" t="s">
        <v>44</v>
      </c>
      <c r="AJ7" s="91" t="s">
        <v>45</v>
      </c>
      <c r="AK7" s="115" t="s">
        <v>46</v>
      </c>
      <c r="AL7" s="91" t="s">
        <v>35</v>
      </c>
      <c r="AM7" s="91" t="s">
        <v>36</v>
      </c>
      <c r="AN7" s="91" t="s">
        <v>37</v>
      </c>
      <c r="AO7" s="91" t="s">
        <v>38</v>
      </c>
      <c r="AP7" s="91" t="s">
        <v>39</v>
      </c>
      <c r="AQ7" s="91" t="s">
        <v>40</v>
      </c>
      <c r="AR7" s="91" t="s">
        <v>41</v>
      </c>
      <c r="AS7" s="91" t="s">
        <v>42</v>
      </c>
      <c r="AT7" s="91" t="s">
        <v>223</v>
      </c>
      <c r="AU7" s="91" t="s">
        <v>44</v>
      </c>
      <c r="AV7" s="91" t="s">
        <v>45</v>
      </c>
      <c r="AW7" s="91" t="s">
        <v>46</v>
      </c>
      <c r="AX7" s="45" t="s">
        <v>35</v>
      </c>
      <c r="AY7" s="45" t="s">
        <v>36</v>
      </c>
      <c r="AZ7" s="45" t="s">
        <v>37</v>
      </c>
      <c r="BA7" s="45" t="s">
        <v>38</v>
      </c>
      <c r="BB7" s="45" t="s">
        <v>39</v>
      </c>
      <c r="BC7" s="90" t="s">
        <v>40</v>
      </c>
      <c r="BD7" s="45" t="s">
        <v>41</v>
      </c>
      <c r="BE7" s="45" t="s">
        <v>42</v>
      </c>
      <c r="BF7" s="45" t="s">
        <v>43</v>
      </c>
      <c r="BG7" s="45" t="s">
        <v>44</v>
      </c>
      <c r="BH7" s="45" t="s">
        <v>45</v>
      </c>
      <c r="BI7" s="45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91" t="s">
        <v>39</v>
      </c>
      <c r="BO7" s="45" t="s">
        <v>40</v>
      </c>
      <c r="BP7" s="45" t="s">
        <v>41</v>
      </c>
      <c r="BQ7" s="91" t="s">
        <v>42</v>
      </c>
      <c r="BR7" s="91" t="s">
        <v>43</v>
      </c>
      <c r="BS7" s="662" t="s">
        <v>44</v>
      </c>
      <c r="BT7" s="91" t="s">
        <v>280</v>
      </c>
    </row>
    <row r="8" spans="1:82">
      <c r="A8" s="169" t="s">
        <v>69</v>
      </c>
      <c r="B8" s="132">
        <v>4.41</v>
      </c>
      <c r="C8" s="133">
        <v>3.47</v>
      </c>
      <c r="D8" s="133">
        <v>3.12</v>
      </c>
      <c r="E8" s="133">
        <v>3.46</v>
      </c>
      <c r="F8" s="133">
        <v>3.7</v>
      </c>
      <c r="G8" s="133">
        <v>6.13</v>
      </c>
      <c r="H8" s="133">
        <v>7.29</v>
      </c>
      <c r="I8" s="133">
        <v>8.02</v>
      </c>
      <c r="J8" s="133">
        <v>9.17</v>
      </c>
      <c r="K8" s="133">
        <v>5.8</v>
      </c>
      <c r="L8" s="133">
        <v>3.52</v>
      </c>
      <c r="M8" s="133">
        <v>3.09</v>
      </c>
      <c r="N8" s="132">
        <v>3.11</v>
      </c>
      <c r="O8" s="133">
        <v>2.5</v>
      </c>
      <c r="P8" s="133">
        <v>2.4900000000000002</v>
      </c>
      <c r="Q8" s="133">
        <v>3.91</v>
      </c>
      <c r="R8" s="133">
        <v>4.34</v>
      </c>
      <c r="S8" s="133">
        <v>5.28</v>
      </c>
      <c r="T8" s="133">
        <v>7.03</v>
      </c>
      <c r="U8" s="133">
        <v>7.71</v>
      </c>
      <c r="V8" s="133">
        <v>6.32</v>
      </c>
      <c r="W8" s="133">
        <v>3.11</v>
      </c>
      <c r="X8" s="133">
        <v>4.24</v>
      </c>
      <c r="Y8" s="133">
        <v>3.11</v>
      </c>
      <c r="Z8" s="132">
        <v>3.07</v>
      </c>
      <c r="AA8" s="171">
        <v>2.3199999999999998</v>
      </c>
      <c r="AB8" s="171">
        <v>2.71</v>
      </c>
      <c r="AC8" s="171">
        <v>3.54</v>
      </c>
      <c r="AD8" s="171">
        <v>3.49</v>
      </c>
      <c r="AE8" s="171">
        <v>5.64</v>
      </c>
      <c r="AF8" s="171">
        <v>6.72</v>
      </c>
      <c r="AG8" s="171">
        <v>8.5299999999999994</v>
      </c>
      <c r="AH8" s="171">
        <v>9.15</v>
      </c>
      <c r="AI8" s="171">
        <v>4.5599999999999996</v>
      </c>
      <c r="AJ8" s="171">
        <v>4.29</v>
      </c>
      <c r="AK8" s="171">
        <v>5.1100000000000003</v>
      </c>
      <c r="AL8" s="170">
        <v>3.04</v>
      </c>
      <c r="AM8" s="171">
        <v>2.72</v>
      </c>
      <c r="AN8" s="171">
        <v>3.3</v>
      </c>
      <c r="AO8" s="171">
        <v>3.2</v>
      </c>
      <c r="AP8" s="171">
        <v>4.2</v>
      </c>
      <c r="AQ8" s="171">
        <v>4.28</v>
      </c>
      <c r="AR8" s="171">
        <v>5.77</v>
      </c>
      <c r="AS8" s="171">
        <v>7.15</v>
      </c>
      <c r="AT8" s="171">
        <v>7.41</v>
      </c>
      <c r="AU8" s="171">
        <v>3.19</v>
      </c>
      <c r="AV8" s="171">
        <v>6.19</v>
      </c>
      <c r="AW8" s="171">
        <v>6.47</v>
      </c>
      <c r="AX8" s="170">
        <v>3.93</v>
      </c>
      <c r="AY8" s="171">
        <v>2.6</v>
      </c>
      <c r="AZ8" s="171">
        <v>2.65</v>
      </c>
      <c r="BA8" s="171">
        <v>3.4241803278688501</v>
      </c>
      <c r="BB8" s="171">
        <v>4.84</v>
      </c>
      <c r="BC8" s="171">
        <v>6.62</v>
      </c>
      <c r="BD8" s="171">
        <v>4.96</v>
      </c>
      <c r="BE8" s="171">
        <v>5</v>
      </c>
      <c r="BF8" s="171">
        <v>3.49</v>
      </c>
      <c r="BG8" s="171">
        <v>3.7157258064516099</v>
      </c>
      <c r="BH8" s="171">
        <v>3.37</v>
      </c>
      <c r="BI8" s="178">
        <v>3</v>
      </c>
      <c r="BJ8" s="170">
        <v>2.59</v>
      </c>
      <c r="BK8" s="171">
        <v>2.87</v>
      </c>
      <c r="BL8" s="171">
        <v>3.18</v>
      </c>
      <c r="BM8" s="171">
        <v>3.09</v>
      </c>
      <c r="BN8" s="171">
        <v>3.27</v>
      </c>
      <c r="BO8" s="181">
        <v>4.16</v>
      </c>
      <c r="BP8" s="181">
        <v>4.38</v>
      </c>
      <c r="BQ8" s="171">
        <v>4.7699999999999996</v>
      </c>
      <c r="BR8" s="171">
        <v>4.41</v>
      </c>
      <c r="BS8" s="171">
        <v>4.4800000000000004</v>
      </c>
      <c r="BT8" s="182">
        <f t="shared" ref="BT8:BT17" si="0">+IFERROR(BS8/BR8-1,"-")</f>
        <v>1.5873015873016039E-2</v>
      </c>
      <c r="BX8" s="185"/>
      <c r="BY8" s="185"/>
      <c r="BZ8" s="185"/>
      <c r="CA8" s="185"/>
      <c r="CB8" s="185"/>
      <c r="CC8" s="185"/>
    </row>
    <row r="9" spans="1:82">
      <c r="A9" s="169" t="s">
        <v>70</v>
      </c>
      <c r="B9" s="170">
        <v>3.9</v>
      </c>
      <c r="C9" s="171">
        <v>2.82</v>
      </c>
      <c r="D9" s="133">
        <v>2.74</v>
      </c>
      <c r="E9" s="133">
        <v>4.5999999999999996</v>
      </c>
      <c r="F9" s="133">
        <v>5.63</v>
      </c>
      <c r="G9" s="133">
        <v>4.8600000000000003</v>
      </c>
      <c r="H9" s="133">
        <v>5.37</v>
      </c>
      <c r="I9" s="133">
        <v>5.03</v>
      </c>
      <c r="J9" s="133">
        <v>3.33</v>
      </c>
      <c r="K9" s="133">
        <v>5.62</v>
      </c>
      <c r="L9" s="133">
        <v>5.12</v>
      </c>
      <c r="M9" s="133">
        <v>3.8</v>
      </c>
      <c r="N9" s="170">
        <v>3.34</v>
      </c>
      <c r="O9" s="171">
        <v>2.65</v>
      </c>
      <c r="P9" s="133">
        <v>3.21</v>
      </c>
      <c r="Q9" s="133">
        <v>3.69</v>
      </c>
      <c r="R9" s="133">
        <v>4.6100000000000003</v>
      </c>
      <c r="S9" s="133">
        <v>4.5199999999999996</v>
      </c>
      <c r="T9" s="133">
        <v>4.99</v>
      </c>
      <c r="U9" s="133">
        <v>3.95</v>
      </c>
      <c r="V9" s="133">
        <v>3.78</v>
      </c>
      <c r="W9" s="133">
        <v>3.1</v>
      </c>
      <c r="X9" s="133">
        <v>3.91</v>
      </c>
      <c r="Y9" s="133">
        <v>3.54</v>
      </c>
      <c r="Z9" s="132">
        <v>2.81</v>
      </c>
      <c r="AA9" s="171">
        <v>2.59</v>
      </c>
      <c r="AB9" s="171">
        <v>2.2999999999999998</v>
      </c>
      <c r="AC9" s="171">
        <v>3.05</v>
      </c>
      <c r="AD9" s="171">
        <v>3.58</v>
      </c>
      <c r="AE9" s="171">
        <v>3.55</v>
      </c>
      <c r="AF9" s="171">
        <v>4.2300000000000004</v>
      </c>
      <c r="AG9" s="171">
        <v>5.99</v>
      </c>
      <c r="AH9" s="171">
        <v>4.4000000000000004</v>
      </c>
      <c r="AI9" s="171">
        <v>4.63</v>
      </c>
      <c r="AJ9" s="171">
        <v>3.53</v>
      </c>
      <c r="AK9" s="171">
        <v>2.5099999999999998</v>
      </c>
      <c r="AL9" s="170">
        <v>2.92</v>
      </c>
      <c r="AM9" s="171">
        <v>2.13</v>
      </c>
      <c r="AN9" s="171">
        <v>2.2799999999999998</v>
      </c>
      <c r="AO9" s="171">
        <v>2.64</v>
      </c>
      <c r="AP9" s="171">
        <v>2.5299999999999998</v>
      </c>
      <c r="AQ9" s="171">
        <v>3.05</v>
      </c>
      <c r="AR9" s="171">
        <v>4.5999999999999996</v>
      </c>
      <c r="AS9" s="171">
        <v>4.22</v>
      </c>
      <c r="AT9" s="171">
        <v>4.92</v>
      </c>
      <c r="AU9" s="171">
        <v>4.79</v>
      </c>
      <c r="AV9" s="171">
        <v>3.12</v>
      </c>
      <c r="AW9" s="171">
        <v>3.23</v>
      </c>
      <c r="AX9" s="170">
        <v>3.33</v>
      </c>
      <c r="AY9" s="171">
        <v>2.7</v>
      </c>
      <c r="AZ9" s="171">
        <v>2.41</v>
      </c>
      <c r="BA9" s="171">
        <v>3.1656249999999999</v>
      </c>
      <c r="BB9" s="171">
        <v>4.4800000000000004</v>
      </c>
      <c r="BC9" s="171">
        <v>5.56</v>
      </c>
      <c r="BD9" s="171">
        <v>3.43</v>
      </c>
      <c r="BE9" s="171">
        <v>5.6</v>
      </c>
      <c r="BF9" s="171">
        <v>4.34</v>
      </c>
      <c r="BG9" s="171">
        <v>4.71428571428571</v>
      </c>
      <c r="BH9" s="171">
        <v>5.19</v>
      </c>
      <c r="BI9" s="178">
        <v>3.6</v>
      </c>
      <c r="BJ9" s="170">
        <v>3.09</v>
      </c>
      <c r="BK9" s="171">
        <v>3.39</v>
      </c>
      <c r="BL9" s="171">
        <v>5.0599999999999996</v>
      </c>
      <c r="BM9" s="171">
        <v>4.09</v>
      </c>
      <c r="BN9" s="171">
        <v>3.07</v>
      </c>
      <c r="BO9" s="171">
        <v>3.43</v>
      </c>
      <c r="BP9" s="171">
        <v>3.4</v>
      </c>
      <c r="BQ9" s="666">
        <v>3.43</v>
      </c>
      <c r="BR9" s="666">
        <v>4.46</v>
      </c>
      <c r="BS9" s="667">
        <v>5.84</v>
      </c>
      <c r="BT9" s="182">
        <f t="shared" si="0"/>
        <v>0.3094170403587444</v>
      </c>
      <c r="BX9" s="185"/>
      <c r="BY9" s="185"/>
      <c r="BZ9" s="185"/>
      <c r="CA9" s="185"/>
      <c r="CB9" s="185"/>
      <c r="CC9" s="185"/>
    </row>
    <row r="10" spans="1:82">
      <c r="A10" s="169" t="s">
        <v>95</v>
      </c>
      <c r="B10" s="132">
        <v>9.23</v>
      </c>
      <c r="C10" s="133">
        <v>9.18</v>
      </c>
      <c r="D10" s="133">
        <v>9.02</v>
      </c>
      <c r="E10" s="133">
        <v>11.9</v>
      </c>
      <c r="F10" s="133">
        <v>12.42</v>
      </c>
      <c r="G10" s="133">
        <v>13.82</v>
      </c>
      <c r="H10" s="133">
        <v>11.71</v>
      </c>
      <c r="I10" s="133">
        <v>12.5</v>
      </c>
      <c r="J10" s="133">
        <v>12.29</v>
      </c>
      <c r="K10" s="133">
        <v>11.38</v>
      </c>
      <c r="L10" s="133">
        <v>10.47</v>
      </c>
      <c r="M10" s="133">
        <v>9.11</v>
      </c>
      <c r="N10" s="132">
        <v>10.97</v>
      </c>
      <c r="O10" s="133">
        <v>10.92</v>
      </c>
      <c r="P10" s="133">
        <v>10.25</v>
      </c>
      <c r="Q10" s="133">
        <v>8.1300000000000008</v>
      </c>
      <c r="R10" s="133">
        <v>11.15</v>
      </c>
      <c r="S10" s="133">
        <v>9.56</v>
      </c>
      <c r="T10" s="133">
        <v>11</v>
      </c>
      <c r="U10" s="133">
        <v>10.6</v>
      </c>
      <c r="V10" s="133">
        <v>12.51</v>
      </c>
      <c r="W10" s="133">
        <v>11.79</v>
      </c>
      <c r="X10" s="133">
        <v>11.45</v>
      </c>
      <c r="Y10" s="133">
        <v>9.84</v>
      </c>
      <c r="Z10" s="132">
        <v>10.47</v>
      </c>
      <c r="AA10" s="171">
        <v>9.2200000000000006</v>
      </c>
      <c r="AB10" s="171">
        <v>9.24</v>
      </c>
      <c r="AC10" s="171">
        <v>9.9700000000000006</v>
      </c>
      <c r="AD10" s="171">
        <v>9.93</v>
      </c>
      <c r="AE10" s="171">
        <v>10.75</v>
      </c>
      <c r="AF10" s="171">
        <v>11.89</v>
      </c>
      <c r="AG10" s="171">
        <v>14.12</v>
      </c>
      <c r="AH10" s="171">
        <v>14.16</v>
      </c>
      <c r="AI10" s="171">
        <v>15.4</v>
      </c>
      <c r="AJ10" s="171">
        <v>13.02</v>
      </c>
      <c r="AK10" s="171">
        <v>12.88</v>
      </c>
      <c r="AL10" s="170">
        <v>13.23</v>
      </c>
      <c r="AM10" s="171">
        <v>11.77</v>
      </c>
      <c r="AN10" s="171">
        <v>10.32</v>
      </c>
      <c r="AO10" s="171">
        <v>15.64</v>
      </c>
      <c r="AP10" s="171">
        <v>16.28</v>
      </c>
      <c r="AQ10" s="171">
        <v>17.329999999999998</v>
      </c>
      <c r="AR10" s="171">
        <v>18.3</v>
      </c>
      <c r="AS10" s="171">
        <v>17.95</v>
      </c>
      <c r="AT10" s="171">
        <v>17.579999999999998</v>
      </c>
      <c r="AU10" s="171">
        <v>16.3</v>
      </c>
      <c r="AV10" s="171">
        <v>15.73</v>
      </c>
      <c r="AW10" s="171">
        <v>15.31</v>
      </c>
      <c r="AX10" s="170">
        <v>13.92</v>
      </c>
      <c r="AY10" s="171">
        <v>14</v>
      </c>
      <c r="AZ10" s="171">
        <v>12.89</v>
      </c>
      <c r="BA10" s="171">
        <v>12.157894736842101</v>
      </c>
      <c r="BB10" s="171">
        <v>16.12</v>
      </c>
      <c r="BC10" s="171">
        <v>19.13</v>
      </c>
      <c r="BD10" s="171">
        <v>18.079999999999998</v>
      </c>
      <c r="BE10" s="171">
        <v>17.8</v>
      </c>
      <c r="BF10" s="171">
        <v>18</v>
      </c>
      <c r="BG10" s="171">
        <v>18.033333333333299</v>
      </c>
      <c r="BH10" s="171">
        <v>16.5</v>
      </c>
      <c r="BI10" s="178">
        <v>14.7</v>
      </c>
      <c r="BJ10" s="170">
        <v>12.88</v>
      </c>
      <c r="BK10" s="171">
        <v>14.14</v>
      </c>
      <c r="BL10" s="171">
        <v>13.72</v>
      </c>
      <c r="BM10" s="171">
        <v>13.77</v>
      </c>
      <c r="BN10" s="171">
        <v>10.14</v>
      </c>
      <c r="BO10" s="171">
        <v>12.03</v>
      </c>
      <c r="BP10" s="171">
        <v>13.42</v>
      </c>
      <c r="BQ10" s="666">
        <v>9.6199999999999992</v>
      </c>
      <c r="BR10" s="666">
        <v>12.2</v>
      </c>
      <c r="BS10" s="667">
        <v>12.76</v>
      </c>
      <c r="BT10" s="182">
        <f t="shared" si="0"/>
        <v>4.590163934426239E-2</v>
      </c>
      <c r="BX10" s="185"/>
      <c r="BY10" s="185"/>
      <c r="BZ10" s="185"/>
      <c r="CA10" s="185"/>
      <c r="CB10" s="185"/>
      <c r="CC10" s="185"/>
    </row>
    <row r="11" spans="1:82">
      <c r="A11" s="169" t="s">
        <v>71</v>
      </c>
      <c r="B11" s="132">
        <v>4.01</v>
      </c>
      <c r="C11" s="133">
        <v>3.29</v>
      </c>
      <c r="D11" s="133">
        <v>3.88</v>
      </c>
      <c r="E11" s="133">
        <v>5.42</v>
      </c>
      <c r="F11" s="133">
        <v>4.8499999999999996</v>
      </c>
      <c r="G11" s="133">
        <v>4.0999999999999996</v>
      </c>
      <c r="H11" s="133">
        <v>3.54</v>
      </c>
      <c r="I11" s="133">
        <v>3.2</v>
      </c>
      <c r="J11" s="133">
        <v>3.9</v>
      </c>
      <c r="K11" s="133">
        <v>3.91</v>
      </c>
      <c r="L11" s="133">
        <v>4.42</v>
      </c>
      <c r="M11" s="133">
        <v>5</v>
      </c>
      <c r="N11" s="132">
        <v>3.39</v>
      </c>
      <c r="O11" s="133">
        <v>2.33</v>
      </c>
      <c r="P11" s="133">
        <v>3.91</v>
      </c>
      <c r="Q11" s="133">
        <v>5.35</v>
      </c>
      <c r="R11" s="133">
        <v>4.97</v>
      </c>
      <c r="S11" s="133">
        <v>4.08</v>
      </c>
      <c r="T11" s="133">
        <v>4.5599999999999996</v>
      </c>
      <c r="U11" s="133">
        <v>4.05</v>
      </c>
      <c r="V11" s="133">
        <v>3.8</v>
      </c>
      <c r="W11" s="133">
        <v>4.1500000000000004</v>
      </c>
      <c r="X11" s="133">
        <v>4.2</v>
      </c>
      <c r="Y11" s="133">
        <v>3.81</v>
      </c>
      <c r="Z11" s="132">
        <v>3.85</v>
      </c>
      <c r="AA11" s="171">
        <v>2.37</v>
      </c>
      <c r="AB11" s="171">
        <v>4.03</v>
      </c>
      <c r="AC11" s="171">
        <v>4.05</v>
      </c>
      <c r="AD11" s="171">
        <v>4.2</v>
      </c>
      <c r="AE11" s="171">
        <v>4.0199999999999996</v>
      </c>
      <c r="AF11" s="171">
        <v>4.66</v>
      </c>
      <c r="AG11" s="171">
        <v>6.49</v>
      </c>
      <c r="AH11" s="171">
        <v>4.8899999999999997</v>
      </c>
      <c r="AI11" s="171">
        <v>5.56</v>
      </c>
      <c r="AJ11" s="171">
        <v>5.0999999999999996</v>
      </c>
      <c r="AK11" s="171">
        <v>3.47</v>
      </c>
      <c r="AL11" s="170">
        <v>2.3199999999999998</v>
      </c>
      <c r="AM11" s="171">
        <v>2.5099999999999998</v>
      </c>
      <c r="AN11" s="171">
        <v>2.67</v>
      </c>
      <c r="AO11" s="171">
        <v>3.93</v>
      </c>
      <c r="AP11" s="171">
        <v>3.61</v>
      </c>
      <c r="AQ11" s="171">
        <v>2.95</v>
      </c>
      <c r="AR11" s="171">
        <v>4.8600000000000003</v>
      </c>
      <c r="AS11" s="171">
        <v>4.93</v>
      </c>
      <c r="AT11" s="171">
        <v>5.42</v>
      </c>
      <c r="AU11" s="171">
        <v>6.25</v>
      </c>
      <c r="AV11" s="171">
        <v>2.95</v>
      </c>
      <c r="AW11" s="171">
        <v>3.55</v>
      </c>
      <c r="AX11" s="170">
        <v>3.03</v>
      </c>
      <c r="AY11" s="171">
        <v>2.5</v>
      </c>
      <c r="AZ11" s="171">
        <v>2.89</v>
      </c>
      <c r="BA11" s="171">
        <v>4.0673076923076898</v>
      </c>
      <c r="BB11" s="171">
        <v>5.07</v>
      </c>
      <c r="BC11" s="171">
        <v>5.5</v>
      </c>
      <c r="BD11" s="171">
        <v>4.24</v>
      </c>
      <c r="BE11" s="171">
        <v>4.3</v>
      </c>
      <c r="BF11" s="171">
        <v>3.3</v>
      </c>
      <c r="BG11" s="171">
        <v>6.0320945945945903</v>
      </c>
      <c r="BH11" s="171">
        <v>4.82</v>
      </c>
      <c r="BI11" s="178">
        <v>3.4</v>
      </c>
      <c r="BJ11" s="170">
        <v>5.73</v>
      </c>
      <c r="BK11" s="171">
        <v>6.13</v>
      </c>
      <c r="BL11" s="171">
        <v>6.54</v>
      </c>
      <c r="BM11" s="171">
        <v>3.49</v>
      </c>
      <c r="BN11" s="171">
        <v>3.03</v>
      </c>
      <c r="BO11" s="171">
        <v>4.33</v>
      </c>
      <c r="BP11" s="171">
        <v>2.4</v>
      </c>
      <c r="BQ11" s="666">
        <v>2.44</v>
      </c>
      <c r="BR11" s="666">
        <v>4.13</v>
      </c>
      <c r="BS11" s="667">
        <v>5.53</v>
      </c>
      <c r="BT11" s="182">
        <f t="shared" si="0"/>
        <v>0.33898305084745761</v>
      </c>
      <c r="BX11" s="185"/>
      <c r="BY11" s="185"/>
      <c r="BZ11" s="185"/>
      <c r="CA11" s="185"/>
      <c r="CB11" s="185"/>
      <c r="CC11" s="185"/>
    </row>
    <row r="12" spans="1:82">
      <c r="A12" s="169" t="s">
        <v>89</v>
      </c>
      <c r="B12" s="132">
        <v>3.6</v>
      </c>
      <c r="C12" s="133">
        <v>3.41</v>
      </c>
      <c r="D12" s="133">
        <v>3.46</v>
      </c>
      <c r="E12" s="133">
        <v>4.05</v>
      </c>
      <c r="F12" s="133">
        <v>4.6100000000000003</v>
      </c>
      <c r="G12" s="133">
        <v>5.44</v>
      </c>
      <c r="H12" s="133">
        <v>4.9800000000000004</v>
      </c>
      <c r="I12" s="133">
        <v>4.59</v>
      </c>
      <c r="J12" s="133">
        <v>3.44</v>
      </c>
      <c r="K12" s="133">
        <v>5.54</v>
      </c>
      <c r="L12" s="133">
        <v>4.46</v>
      </c>
      <c r="M12" s="133">
        <v>3.72</v>
      </c>
      <c r="N12" s="132">
        <v>3.49</v>
      </c>
      <c r="O12" s="133">
        <v>3.49</v>
      </c>
      <c r="P12" s="133">
        <v>4.4000000000000004</v>
      </c>
      <c r="Q12" s="133">
        <v>4.51</v>
      </c>
      <c r="R12" s="133">
        <v>4.7699999999999996</v>
      </c>
      <c r="S12" s="133">
        <v>4.8899999999999997</v>
      </c>
      <c r="T12" s="133">
        <v>6.25</v>
      </c>
      <c r="U12" s="133">
        <v>5.35</v>
      </c>
      <c r="V12" s="133">
        <v>6.37</v>
      </c>
      <c r="W12" s="133">
        <v>4.6500000000000004</v>
      </c>
      <c r="X12" s="133">
        <v>7.05</v>
      </c>
      <c r="Y12" s="133">
        <v>5.67</v>
      </c>
      <c r="Z12" s="132">
        <v>6.02</v>
      </c>
      <c r="AA12" s="171">
        <v>4.5999999999999996</v>
      </c>
      <c r="AB12" s="171">
        <v>4.9000000000000004</v>
      </c>
      <c r="AC12" s="171">
        <v>4.71</v>
      </c>
      <c r="AD12" s="171">
        <v>5.3</v>
      </c>
      <c r="AE12" s="171">
        <v>7.63</v>
      </c>
      <c r="AF12" s="171">
        <v>7.24</v>
      </c>
      <c r="AG12" s="171">
        <v>7.92</v>
      </c>
      <c r="AH12" s="171">
        <v>9.31</v>
      </c>
      <c r="AI12" s="171">
        <v>8.0299999999999994</v>
      </c>
      <c r="AJ12" s="171">
        <v>7.58</v>
      </c>
      <c r="AK12" s="171">
        <v>6.35</v>
      </c>
      <c r="AL12" s="170">
        <v>5.24</v>
      </c>
      <c r="AM12" s="171">
        <v>5.05</v>
      </c>
      <c r="AN12" s="171">
        <v>5.85</v>
      </c>
      <c r="AO12" s="171">
        <v>8.35</v>
      </c>
      <c r="AP12" s="171">
        <v>8.49</v>
      </c>
      <c r="AQ12" s="171">
        <v>8.15</v>
      </c>
      <c r="AR12" s="171">
        <v>8.92</v>
      </c>
      <c r="AS12" s="171">
        <v>8.92</v>
      </c>
      <c r="AT12" s="171">
        <v>8.3699999999999992</v>
      </c>
      <c r="AU12" s="171">
        <v>8.49</v>
      </c>
      <c r="AV12" s="171">
        <v>8.75</v>
      </c>
      <c r="AW12" s="171">
        <v>8.43</v>
      </c>
      <c r="AX12" s="170">
        <v>7.45</v>
      </c>
      <c r="AY12" s="171">
        <v>6.8</v>
      </c>
      <c r="AZ12" s="171">
        <v>7.18</v>
      </c>
      <c r="BA12" s="171">
        <v>8.4166666666666696</v>
      </c>
      <c r="BB12" s="171">
        <v>8.32</v>
      </c>
      <c r="BC12" s="171">
        <v>8.76</v>
      </c>
      <c r="BD12" s="171">
        <v>8.33</v>
      </c>
      <c r="BE12" s="171">
        <v>7.1</v>
      </c>
      <c r="BF12" s="171">
        <v>6.31</v>
      </c>
      <c r="BG12" s="171">
        <v>6.3928571428571397</v>
      </c>
      <c r="BH12" s="171">
        <v>6.73</v>
      </c>
      <c r="BI12" s="178">
        <v>6.8</v>
      </c>
      <c r="BJ12" s="170">
        <v>6.45</v>
      </c>
      <c r="BK12" s="171">
        <v>5.37</v>
      </c>
      <c r="BL12" s="171">
        <v>5.61</v>
      </c>
      <c r="BM12" s="171">
        <v>5.79</v>
      </c>
      <c r="BN12" s="171">
        <v>6.22</v>
      </c>
      <c r="BO12" s="171">
        <v>7.05</v>
      </c>
      <c r="BP12" s="171">
        <v>7.66</v>
      </c>
      <c r="BQ12" s="666">
        <v>7.82</v>
      </c>
      <c r="BR12" s="666">
        <v>7.78</v>
      </c>
      <c r="BS12" s="667">
        <v>7.36</v>
      </c>
      <c r="BT12" s="182">
        <f t="shared" si="0"/>
        <v>-5.3984575835475557E-2</v>
      </c>
      <c r="BX12" s="185"/>
      <c r="BY12" s="185"/>
      <c r="BZ12" s="185"/>
      <c r="CA12" s="185"/>
      <c r="CB12" s="185"/>
      <c r="CC12" s="185"/>
    </row>
    <row r="13" spans="1:82">
      <c r="A13" s="169" t="s">
        <v>99</v>
      </c>
      <c r="B13" s="132">
        <v>2.75</v>
      </c>
      <c r="C13" s="133">
        <v>2.34</v>
      </c>
      <c r="D13" s="133">
        <v>2.21</v>
      </c>
      <c r="E13" s="133">
        <v>4</v>
      </c>
      <c r="F13" s="133">
        <v>2</v>
      </c>
      <c r="G13" s="133">
        <v>3.89</v>
      </c>
      <c r="H13" s="133">
        <v>3.09</v>
      </c>
      <c r="I13" s="133">
        <v>2.65</v>
      </c>
      <c r="J13" s="133">
        <v>2</v>
      </c>
      <c r="K13" s="133">
        <v>3.11</v>
      </c>
      <c r="L13" s="133">
        <v>2.9</v>
      </c>
      <c r="M13" s="133">
        <v>2.67</v>
      </c>
      <c r="N13" s="132">
        <v>3.03</v>
      </c>
      <c r="O13" s="133">
        <v>2.56</v>
      </c>
      <c r="P13" s="133">
        <v>2.68</v>
      </c>
      <c r="Q13" s="133">
        <v>3.05</v>
      </c>
      <c r="R13" s="133">
        <v>0</v>
      </c>
      <c r="S13" s="133">
        <v>0</v>
      </c>
      <c r="T13" s="133">
        <v>3.86</v>
      </c>
      <c r="U13" s="133">
        <v>3.46</v>
      </c>
      <c r="V13" s="133">
        <v>3.85</v>
      </c>
      <c r="W13" s="133">
        <v>2.75</v>
      </c>
      <c r="X13" s="133">
        <v>3.95</v>
      </c>
      <c r="Y13" s="133">
        <v>4.25</v>
      </c>
      <c r="Z13" s="132">
        <v>4.4000000000000004</v>
      </c>
      <c r="AA13" s="171">
        <v>3.95</v>
      </c>
      <c r="AB13" s="171">
        <v>3.73</v>
      </c>
      <c r="AC13" s="171">
        <v>4.25</v>
      </c>
      <c r="AD13" s="171">
        <v>4.29</v>
      </c>
      <c r="AE13" s="171">
        <v>4.5</v>
      </c>
      <c r="AF13" s="171">
        <v>3.66</v>
      </c>
      <c r="AG13" s="171">
        <v>3.99</v>
      </c>
      <c r="AH13" s="171">
        <v>3.03</v>
      </c>
      <c r="AI13" s="171">
        <v>2.84</v>
      </c>
      <c r="AJ13" s="171">
        <v>4.2</v>
      </c>
      <c r="AK13" s="171">
        <v>4.3899999999999997</v>
      </c>
      <c r="AL13" s="170">
        <v>3.5</v>
      </c>
      <c r="AM13" s="171">
        <v>3.5</v>
      </c>
      <c r="AN13" s="171">
        <v>3.56</v>
      </c>
      <c r="AO13" s="171">
        <v>3.75</v>
      </c>
      <c r="AP13" s="171">
        <v>3.85</v>
      </c>
      <c r="AQ13" s="171">
        <v>3.78</v>
      </c>
      <c r="AR13" s="171">
        <v>3.75</v>
      </c>
      <c r="AS13" s="171">
        <v>3.82</v>
      </c>
      <c r="AT13" s="171">
        <v>3.91</v>
      </c>
      <c r="AU13" s="171">
        <v>4.05</v>
      </c>
      <c r="AV13" s="171">
        <v>3.73</v>
      </c>
      <c r="AW13" s="171">
        <v>3.25</v>
      </c>
      <c r="AX13" s="170">
        <v>3.42</v>
      </c>
      <c r="AY13" s="171">
        <v>3.8</v>
      </c>
      <c r="AZ13" s="171">
        <v>3.97</v>
      </c>
      <c r="BA13" s="171">
        <v>4</v>
      </c>
      <c r="BB13" s="171">
        <v>4</v>
      </c>
      <c r="BC13" s="171">
        <v>4.5</v>
      </c>
      <c r="BD13" s="171">
        <v>5.15</v>
      </c>
      <c r="BE13" s="171">
        <v>5</v>
      </c>
      <c r="BF13" s="171">
        <v>4.66</v>
      </c>
      <c r="BG13" s="171">
        <v>2.7833333333333301</v>
      </c>
      <c r="BH13" s="171">
        <v>2.58</v>
      </c>
      <c r="BI13" s="178">
        <v>2.2999999999999998</v>
      </c>
      <c r="BJ13" s="170">
        <v>2.4700000000000002</v>
      </c>
      <c r="BK13" s="171">
        <v>3.33</v>
      </c>
      <c r="BL13" s="171">
        <v>3.35</v>
      </c>
      <c r="BM13" s="171">
        <v>3.75</v>
      </c>
      <c r="BN13" s="171">
        <v>3.93</v>
      </c>
      <c r="BO13" s="171">
        <v>4.13</v>
      </c>
      <c r="BP13" s="171">
        <v>3.97</v>
      </c>
      <c r="BQ13" s="666">
        <v>6.5</v>
      </c>
      <c r="BR13" s="666">
        <v>6.09</v>
      </c>
      <c r="BS13" s="667">
        <v>4.74</v>
      </c>
      <c r="BT13" s="182">
        <f t="shared" si="0"/>
        <v>-0.22167487684729059</v>
      </c>
      <c r="BX13" s="185"/>
      <c r="BY13" s="185"/>
      <c r="BZ13" s="185"/>
      <c r="CA13" s="185"/>
      <c r="CB13" s="185"/>
      <c r="CC13" s="185"/>
    </row>
    <row r="14" spans="1:82">
      <c r="A14" s="169" t="s">
        <v>82</v>
      </c>
      <c r="B14" s="132">
        <v>2.1</v>
      </c>
      <c r="C14" s="133">
        <v>2.0699999999999998</v>
      </c>
      <c r="D14" s="133">
        <v>2.0499999999999998</v>
      </c>
      <c r="E14" s="133">
        <v>2.7</v>
      </c>
      <c r="F14" s="133">
        <v>2.4500000000000002</v>
      </c>
      <c r="G14" s="133">
        <v>3.54</v>
      </c>
      <c r="H14" s="133">
        <v>2.66</v>
      </c>
      <c r="I14" s="133">
        <v>2.56</v>
      </c>
      <c r="J14" s="133">
        <v>2.5299999999999998</v>
      </c>
      <c r="K14" s="133">
        <v>3.85</v>
      </c>
      <c r="L14" s="133">
        <v>3.75</v>
      </c>
      <c r="M14" s="133">
        <v>3.29</v>
      </c>
      <c r="N14" s="132">
        <v>2.61</v>
      </c>
      <c r="O14" s="133">
        <v>2.97</v>
      </c>
      <c r="P14" s="133">
        <v>3.05</v>
      </c>
      <c r="Q14" s="133">
        <v>2.98</v>
      </c>
      <c r="R14" s="133">
        <v>2.77</v>
      </c>
      <c r="S14" s="133">
        <v>2.5099999999999998</v>
      </c>
      <c r="T14" s="133">
        <v>2.82</v>
      </c>
      <c r="U14" s="133">
        <v>2.68</v>
      </c>
      <c r="V14" s="133">
        <v>3.88</v>
      </c>
      <c r="W14" s="133">
        <v>3.68</v>
      </c>
      <c r="X14" s="133">
        <v>3.77</v>
      </c>
      <c r="Y14" s="133">
        <v>3.53</v>
      </c>
      <c r="Z14" s="132">
        <v>3</v>
      </c>
      <c r="AA14" s="171">
        <v>2.52</v>
      </c>
      <c r="AB14" s="171">
        <v>2.83</v>
      </c>
      <c r="AC14" s="171">
        <v>2.9</v>
      </c>
      <c r="AD14" s="171">
        <v>3.08</v>
      </c>
      <c r="AE14" s="171">
        <v>3.15</v>
      </c>
      <c r="AF14" s="171">
        <v>3.66</v>
      </c>
      <c r="AG14" s="171">
        <v>4.13</v>
      </c>
      <c r="AH14" s="171">
        <v>4.74</v>
      </c>
      <c r="AI14" s="171">
        <v>4.57</v>
      </c>
      <c r="AJ14" s="171">
        <v>3.54</v>
      </c>
      <c r="AK14" s="171">
        <v>3.19</v>
      </c>
      <c r="AL14" s="170">
        <v>2.96</v>
      </c>
      <c r="AM14" s="171">
        <v>2.81</v>
      </c>
      <c r="AN14" s="171">
        <v>3.02</v>
      </c>
      <c r="AO14" s="171">
        <v>3.3</v>
      </c>
      <c r="AP14" s="171">
        <v>3.22</v>
      </c>
      <c r="AQ14" s="171">
        <v>3.73</v>
      </c>
      <c r="AR14" s="171">
        <v>4.6100000000000003</v>
      </c>
      <c r="AS14" s="171">
        <v>4</v>
      </c>
      <c r="AT14" s="171">
        <v>4.66</v>
      </c>
      <c r="AU14" s="171">
        <v>4.625</v>
      </c>
      <c r="AV14" s="171">
        <v>4.58</v>
      </c>
      <c r="AW14" s="171">
        <v>4.58</v>
      </c>
      <c r="AX14" s="170">
        <v>4.4800000000000004</v>
      </c>
      <c r="AY14" s="171">
        <v>3.4</v>
      </c>
      <c r="AZ14" s="171">
        <v>4.07</v>
      </c>
      <c r="BA14" s="171">
        <v>4.0714285714285703</v>
      </c>
      <c r="BB14" s="171">
        <v>4.26</v>
      </c>
      <c r="BC14" s="171">
        <v>5.28</v>
      </c>
      <c r="BD14" s="171">
        <v>5.54</v>
      </c>
      <c r="BE14" s="171">
        <v>5.8</v>
      </c>
      <c r="BF14" s="171">
        <v>4.7300000000000004</v>
      </c>
      <c r="BG14" s="171">
        <v>5.2578125</v>
      </c>
      <c r="BH14" s="171">
        <v>5.14</v>
      </c>
      <c r="BI14" s="178">
        <v>4.5</v>
      </c>
      <c r="BJ14" s="170">
        <v>4.8099999999999996</v>
      </c>
      <c r="BK14" s="171">
        <v>5.43</v>
      </c>
      <c r="BL14" s="171">
        <v>5.05</v>
      </c>
      <c r="BM14" s="171">
        <v>4.4000000000000004</v>
      </c>
      <c r="BN14" s="171">
        <v>3.57</v>
      </c>
      <c r="BO14" s="171">
        <v>3.15</v>
      </c>
      <c r="BP14" s="171">
        <v>3.82</v>
      </c>
      <c r="BQ14" s="666">
        <v>3.84</v>
      </c>
      <c r="BR14" s="666">
        <v>4.34</v>
      </c>
      <c r="BS14" s="667">
        <v>4.75</v>
      </c>
      <c r="BT14" s="182">
        <f t="shared" si="0"/>
        <v>9.4470046082949288E-2</v>
      </c>
      <c r="BX14" s="185"/>
      <c r="BY14" s="185"/>
      <c r="BZ14" s="185"/>
      <c r="CA14" s="185"/>
      <c r="CB14" s="185"/>
      <c r="CC14" s="185"/>
    </row>
    <row r="15" spans="1:82">
      <c r="A15" s="169" t="s">
        <v>83</v>
      </c>
      <c r="B15" s="132">
        <v>6.39</v>
      </c>
      <c r="C15" s="133">
        <v>6.6</v>
      </c>
      <c r="D15" s="133">
        <v>6.45</v>
      </c>
      <c r="E15" s="133">
        <v>5.33</v>
      </c>
      <c r="F15" s="133">
        <v>4.5599999999999996</v>
      </c>
      <c r="G15" s="133">
        <v>5.42</v>
      </c>
      <c r="H15" s="133">
        <v>4.8099999999999996</v>
      </c>
      <c r="I15" s="133">
        <v>3.92</v>
      </c>
      <c r="J15" s="133">
        <v>4.5999999999999996</v>
      </c>
      <c r="K15" s="133">
        <v>5.43</v>
      </c>
      <c r="L15" s="133">
        <v>5.75</v>
      </c>
      <c r="M15" s="133">
        <v>4.5</v>
      </c>
      <c r="N15" s="132">
        <v>4.47</v>
      </c>
      <c r="O15" s="133">
        <v>4.4400000000000004</v>
      </c>
      <c r="P15" s="133">
        <v>4.55</v>
      </c>
      <c r="Q15" s="133">
        <v>5.52</v>
      </c>
      <c r="R15" s="133">
        <v>5.15</v>
      </c>
      <c r="S15" s="133">
        <v>6.09</v>
      </c>
      <c r="T15" s="133">
        <v>4.08</v>
      </c>
      <c r="U15" s="133">
        <v>3.12</v>
      </c>
      <c r="V15" s="133">
        <v>3.68</v>
      </c>
      <c r="W15" s="133">
        <v>3.77</v>
      </c>
      <c r="X15" s="133">
        <v>4.46</v>
      </c>
      <c r="Y15" s="133">
        <v>5.0599999999999996</v>
      </c>
      <c r="Z15" s="132">
        <v>4.5999999999999996</v>
      </c>
      <c r="AA15" s="171">
        <v>4.97</v>
      </c>
      <c r="AB15" s="171">
        <v>4.0999999999999996</v>
      </c>
      <c r="AC15" s="171">
        <v>4.95</v>
      </c>
      <c r="AD15" s="171">
        <v>5.16</v>
      </c>
      <c r="AE15" s="171">
        <v>5.57</v>
      </c>
      <c r="AF15" s="171">
        <v>5.71</v>
      </c>
      <c r="AG15" s="171">
        <v>4.5</v>
      </c>
      <c r="AH15" s="171">
        <v>4.71</v>
      </c>
      <c r="AI15" s="171">
        <v>4.8600000000000003</v>
      </c>
      <c r="AJ15" s="171">
        <v>4.79</v>
      </c>
      <c r="AK15" s="171">
        <v>4.47</v>
      </c>
      <c r="AL15" s="170">
        <v>4.58</v>
      </c>
      <c r="AM15" s="171">
        <v>4.55</v>
      </c>
      <c r="AN15" s="171">
        <v>4.5</v>
      </c>
      <c r="AO15" s="171">
        <v>6.32</v>
      </c>
      <c r="AP15" s="171">
        <v>6.5</v>
      </c>
      <c r="AQ15" s="171">
        <v>7.94</v>
      </c>
      <c r="AR15" s="171">
        <v>8.61</v>
      </c>
      <c r="AS15" s="171">
        <v>8.69</v>
      </c>
      <c r="AT15" s="171">
        <v>8.34</v>
      </c>
      <c r="AU15" s="171">
        <v>7.9</v>
      </c>
      <c r="AV15" s="171">
        <v>7.59</v>
      </c>
      <c r="AW15" s="171">
        <v>7.36</v>
      </c>
      <c r="AX15" s="170">
        <v>6.19</v>
      </c>
      <c r="AY15" s="171">
        <v>3.6</v>
      </c>
      <c r="AZ15" s="171">
        <v>6.66</v>
      </c>
      <c r="BA15" s="171">
        <v>7.32</v>
      </c>
      <c r="BB15" s="171">
        <v>7.5</v>
      </c>
      <c r="BC15" s="171">
        <v>7.78</v>
      </c>
      <c r="BD15" s="171">
        <v>8</v>
      </c>
      <c r="BE15" s="171">
        <v>13.7</v>
      </c>
      <c r="BF15" s="171">
        <v>14.54</v>
      </c>
      <c r="BG15" s="171">
        <v>8.2068965517241406</v>
      </c>
      <c r="BH15" s="171">
        <v>12.32</v>
      </c>
      <c r="BI15" s="178">
        <v>13.3</v>
      </c>
      <c r="BJ15" s="170">
        <v>13</v>
      </c>
      <c r="BK15" s="171">
        <v>12</v>
      </c>
      <c r="BL15" s="171">
        <v>11.22</v>
      </c>
      <c r="BM15" s="171">
        <v>12.77</v>
      </c>
      <c r="BN15" s="171">
        <v>10.77</v>
      </c>
      <c r="BO15" s="171">
        <v>8.58</v>
      </c>
      <c r="BP15" s="171">
        <v>8.7200000000000006</v>
      </c>
      <c r="BQ15" s="666">
        <v>8.85</v>
      </c>
      <c r="BR15" s="666">
        <v>9.6199999999999992</v>
      </c>
      <c r="BS15" s="667">
        <v>9.83</v>
      </c>
      <c r="BT15" s="182">
        <f t="shared" si="0"/>
        <v>2.1829521829521914E-2</v>
      </c>
      <c r="BY15" s="185"/>
      <c r="BZ15" s="185"/>
      <c r="CA15" s="185"/>
      <c r="CB15" s="185"/>
      <c r="CC15" s="185"/>
    </row>
    <row r="16" spans="1:82">
      <c r="A16" s="172" t="s">
        <v>84</v>
      </c>
      <c r="B16" s="170">
        <v>5.75</v>
      </c>
      <c r="C16" s="171">
        <v>5.84</v>
      </c>
      <c r="D16" s="133">
        <v>7.69</v>
      </c>
      <c r="E16" s="133">
        <v>12.07</v>
      </c>
      <c r="F16" s="133">
        <v>0</v>
      </c>
      <c r="G16" s="133">
        <v>8.8000000000000007</v>
      </c>
      <c r="H16" s="133">
        <v>0</v>
      </c>
      <c r="I16" s="133">
        <v>0</v>
      </c>
      <c r="J16" s="133">
        <v>0</v>
      </c>
      <c r="K16" s="133">
        <v>9.33</v>
      </c>
      <c r="L16" s="133">
        <v>7.15</v>
      </c>
      <c r="M16" s="133">
        <v>5</v>
      </c>
      <c r="N16" s="170">
        <v>4.66</v>
      </c>
      <c r="O16" s="171">
        <v>5.99</v>
      </c>
      <c r="P16" s="133">
        <v>6.95</v>
      </c>
      <c r="Q16" s="133">
        <v>7.94</v>
      </c>
      <c r="R16" s="133">
        <v>7.57</v>
      </c>
      <c r="S16" s="133">
        <v>6.83</v>
      </c>
      <c r="T16" s="133">
        <v>7.9</v>
      </c>
      <c r="U16" s="133">
        <v>7.93</v>
      </c>
      <c r="V16" s="133">
        <v>7.83</v>
      </c>
      <c r="W16" s="133">
        <v>7.45</v>
      </c>
      <c r="X16" s="133">
        <v>8.44</v>
      </c>
      <c r="Y16" s="133">
        <v>7.58</v>
      </c>
      <c r="Z16" s="132">
        <v>7.22</v>
      </c>
      <c r="AA16" s="171">
        <v>6.3</v>
      </c>
      <c r="AB16" s="171">
        <v>10.01</v>
      </c>
      <c r="AC16" s="171">
        <v>11.76</v>
      </c>
      <c r="AD16" s="171">
        <v>11</v>
      </c>
      <c r="AE16" s="171">
        <v>0</v>
      </c>
      <c r="AF16" s="171">
        <v>14.75</v>
      </c>
      <c r="AG16" s="171">
        <v>14.5</v>
      </c>
      <c r="AH16" s="171">
        <v>0</v>
      </c>
      <c r="AI16" s="171">
        <v>11.01</v>
      </c>
      <c r="AJ16" s="171">
        <v>11.79</v>
      </c>
      <c r="AK16" s="171">
        <v>11.22</v>
      </c>
      <c r="AL16" s="170">
        <v>9.9</v>
      </c>
      <c r="AM16" s="171">
        <v>10.44</v>
      </c>
      <c r="AN16" s="171">
        <v>13.48</v>
      </c>
      <c r="AO16" s="171">
        <v>22.09</v>
      </c>
      <c r="AP16" s="171">
        <v>21.38</v>
      </c>
      <c r="AQ16" s="171">
        <v>17</v>
      </c>
      <c r="AR16" s="171">
        <v>18</v>
      </c>
      <c r="AS16" s="171">
        <v>21</v>
      </c>
      <c r="AT16" s="171">
        <v>21</v>
      </c>
      <c r="AU16" s="171">
        <v>12.18</v>
      </c>
      <c r="AV16" s="171">
        <v>12.12</v>
      </c>
      <c r="AW16" s="171">
        <v>11.46</v>
      </c>
      <c r="AX16" s="170">
        <v>9.24</v>
      </c>
      <c r="AY16" s="171">
        <v>9.6</v>
      </c>
      <c r="AZ16" s="171">
        <v>16.46</v>
      </c>
      <c r="BA16" s="171">
        <v>20.790697674418599</v>
      </c>
      <c r="BB16" s="171">
        <v>20.18</v>
      </c>
      <c r="BC16" s="171">
        <v>19.5</v>
      </c>
      <c r="BD16" s="171">
        <v>21.07</v>
      </c>
      <c r="BE16" s="171">
        <v>15.2</v>
      </c>
      <c r="BF16" s="171">
        <v>9.15</v>
      </c>
      <c r="BG16" s="171">
        <v>7.26953125</v>
      </c>
      <c r="BH16" s="171">
        <v>7.55</v>
      </c>
      <c r="BI16" s="178">
        <v>7.3</v>
      </c>
      <c r="BJ16" s="170">
        <v>6.96</v>
      </c>
      <c r="BK16" s="171">
        <v>7.31</v>
      </c>
      <c r="BL16" s="171">
        <v>10.63</v>
      </c>
      <c r="BM16" s="171">
        <v>13.75</v>
      </c>
      <c r="BN16" s="171">
        <v>14.52</v>
      </c>
      <c r="BO16" s="171">
        <v>12</v>
      </c>
      <c r="BP16" s="171">
        <v>12.91</v>
      </c>
      <c r="BQ16" s="666">
        <v>11.45</v>
      </c>
      <c r="BR16" s="666">
        <v>11.4</v>
      </c>
      <c r="BS16" s="667">
        <v>14.36</v>
      </c>
      <c r="BT16" s="182">
        <f t="shared" si="0"/>
        <v>0.25964912280701746</v>
      </c>
      <c r="BX16" s="185"/>
      <c r="BY16" s="185"/>
      <c r="BZ16" s="185"/>
      <c r="CA16" s="185"/>
      <c r="CB16" s="185"/>
      <c r="CC16" s="185"/>
      <c r="CD16" s="186"/>
    </row>
    <row r="17" spans="1:82">
      <c r="A17" s="173" t="s">
        <v>73</v>
      </c>
      <c r="B17" s="174">
        <v>3.92</v>
      </c>
      <c r="C17" s="175">
        <v>3.32</v>
      </c>
      <c r="D17" s="175">
        <v>3.1</v>
      </c>
      <c r="E17" s="175">
        <v>3.86</v>
      </c>
      <c r="F17" s="175">
        <v>3.79</v>
      </c>
      <c r="G17" s="175">
        <v>4.66</v>
      </c>
      <c r="H17" s="175">
        <v>2.5</v>
      </c>
      <c r="I17" s="175">
        <v>2.68</v>
      </c>
      <c r="J17" s="175">
        <v>2.31</v>
      </c>
      <c r="K17" s="175">
        <v>3.83</v>
      </c>
      <c r="L17" s="175">
        <v>3.98</v>
      </c>
      <c r="M17" s="175">
        <v>4.07</v>
      </c>
      <c r="N17" s="174">
        <v>4.1100000000000003</v>
      </c>
      <c r="O17" s="175">
        <v>4.07</v>
      </c>
      <c r="P17" s="175">
        <v>4.43</v>
      </c>
      <c r="Q17" s="175">
        <v>4.58</v>
      </c>
      <c r="R17" s="175">
        <v>5.18</v>
      </c>
      <c r="S17" s="175">
        <v>3.08</v>
      </c>
      <c r="T17" s="175">
        <v>2.2999999999999998</v>
      </c>
      <c r="U17" s="175">
        <v>2.57</v>
      </c>
      <c r="V17" s="175">
        <v>2.2599999999999998</v>
      </c>
      <c r="W17" s="175">
        <v>2.06</v>
      </c>
      <c r="X17" s="175">
        <v>3.24</v>
      </c>
      <c r="Y17" s="175">
        <v>3.29</v>
      </c>
      <c r="Z17" s="174">
        <v>3.28</v>
      </c>
      <c r="AA17" s="175">
        <v>2.71</v>
      </c>
      <c r="AB17" s="175">
        <v>2.79</v>
      </c>
      <c r="AC17" s="175">
        <v>2.81</v>
      </c>
      <c r="AD17" s="175">
        <v>2.25</v>
      </c>
      <c r="AE17" s="175">
        <v>1.9</v>
      </c>
      <c r="AF17" s="175">
        <v>2.66</v>
      </c>
      <c r="AG17" s="175">
        <v>3.29</v>
      </c>
      <c r="AH17" s="175">
        <v>3.72</v>
      </c>
      <c r="AI17" s="175">
        <v>3.55</v>
      </c>
      <c r="AJ17" s="175">
        <v>3.67</v>
      </c>
      <c r="AK17" s="175">
        <v>4.13</v>
      </c>
      <c r="AL17" s="174">
        <v>3.71</v>
      </c>
      <c r="AM17" s="175">
        <v>3.66</v>
      </c>
      <c r="AN17" s="175">
        <v>4.17</v>
      </c>
      <c r="AO17" s="175">
        <v>4.6500000000000004</v>
      </c>
      <c r="AP17" s="175">
        <v>4.9800000000000004</v>
      </c>
      <c r="AQ17" s="175">
        <v>4.8099999999999996</v>
      </c>
      <c r="AR17" s="175">
        <v>4.53</v>
      </c>
      <c r="AS17" s="175">
        <v>4.49</v>
      </c>
      <c r="AT17" s="175">
        <v>4.6100000000000003</v>
      </c>
      <c r="AU17" s="175">
        <v>5.28</v>
      </c>
      <c r="AV17" s="175">
        <v>4.45</v>
      </c>
      <c r="AW17" s="175">
        <v>3.66</v>
      </c>
      <c r="AX17" s="174">
        <v>4.09</v>
      </c>
      <c r="AY17" s="175">
        <v>2.7</v>
      </c>
      <c r="AZ17" s="175">
        <v>3.12</v>
      </c>
      <c r="BA17" s="175">
        <v>3.2833333333333301</v>
      </c>
      <c r="BB17" s="175">
        <v>4.13</v>
      </c>
      <c r="BC17" s="175">
        <v>4.99</v>
      </c>
      <c r="BD17" s="175">
        <v>5.01</v>
      </c>
      <c r="BE17" s="175">
        <v>5.0999999999999996</v>
      </c>
      <c r="BF17" s="175">
        <v>5.15</v>
      </c>
      <c r="BG17" s="175">
        <v>5.2278225806451601</v>
      </c>
      <c r="BH17" s="175">
        <v>5.18</v>
      </c>
      <c r="BI17" s="179">
        <v>5.2</v>
      </c>
      <c r="BJ17" s="174">
        <v>6.05</v>
      </c>
      <c r="BK17" s="175">
        <v>5.42</v>
      </c>
      <c r="BL17" s="175">
        <v>5.17</v>
      </c>
      <c r="BM17" s="175">
        <v>5.44</v>
      </c>
      <c r="BN17" s="183">
        <v>6.67</v>
      </c>
      <c r="BO17" s="183">
        <v>6.3</v>
      </c>
      <c r="BP17" s="183">
        <v>6.89</v>
      </c>
      <c r="BQ17" s="183">
        <v>6.85</v>
      </c>
      <c r="BR17" s="183">
        <v>14.29</v>
      </c>
      <c r="BS17" s="668">
        <v>17.54</v>
      </c>
      <c r="BT17" s="184">
        <f t="shared" si="0"/>
        <v>0.22743177046885932</v>
      </c>
      <c r="BX17" s="185"/>
      <c r="BY17" s="185"/>
      <c r="BZ17" s="185"/>
      <c r="CA17" s="185"/>
      <c r="CB17" s="185"/>
      <c r="CC17" s="185"/>
      <c r="CD17" s="185"/>
    </row>
    <row r="18" spans="1:82">
      <c r="A18" s="83" t="s">
        <v>59</v>
      </c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</row>
    <row r="19" spans="1:82">
      <c r="A19" s="83" t="s">
        <v>206</v>
      </c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</row>
    <row r="20" spans="1:82">
      <c r="A20" s="108" t="s">
        <v>61</v>
      </c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M20" s="176"/>
      <c r="BN20" s="176"/>
      <c r="BO20" s="176"/>
      <c r="BP20" s="176"/>
      <c r="BQ20" s="176"/>
    </row>
    <row r="21" spans="1:82"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</row>
    <row r="22" spans="1:82"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</row>
    <row r="23" spans="1:82"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</row>
    <row r="24" spans="1:82"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</row>
    <row r="25" spans="1:82"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</row>
    <row r="26" spans="1:82"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</row>
    <row r="27" spans="1:82"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</row>
    <row r="28" spans="1:82"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</row>
    <row r="29" spans="1:82"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</row>
  </sheetData>
  <sortState ref="O26:P35">
    <sortCondition descending="1" ref="P26:P35"/>
  </sortState>
  <mergeCells count="7">
    <mergeCell ref="BJ6:BT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1300-000000000000}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/>
  </sheetPr>
  <dimension ref="A1:BW32"/>
  <sheetViews>
    <sheetView showGridLines="0" zoomScale="80" zoomScaleNormal="80" workbookViewId="0">
      <pane xSplit="1" ySplit="7" topLeftCell="BG8" activePane="bottomRight" state="frozen"/>
      <selection pane="topRight"/>
      <selection pane="bottomLeft"/>
      <selection pane="bottomRight" activeCell="BL26" sqref="BL26"/>
    </sheetView>
  </sheetViews>
  <sheetFormatPr baseColWidth="10" defaultColWidth="9.140625" defaultRowHeight="15"/>
  <cols>
    <col min="1" max="1" width="16.5703125" customWidth="1"/>
    <col min="2" max="71" width="9.85546875" customWidth="1"/>
    <col min="72" max="72" width="12.5703125" customWidth="1"/>
  </cols>
  <sheetData>
    <row r="1" spans="1:73">
      <c r="A1" s="87" t="s">
        <v>30</v>
      </c>
    </row>
    <row r="3" spans="1:73" ht="15" customHeight="1">
      <c r="A3" s="88" t="s">
        <v>224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</row>
    <row r="4" spans="1:73">
      <c r="A4" s="56" t="s">
        <v>225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</row>
    <row r="5" spans="1:73">
      <c r="A5" s="56" t="s">
        <v>175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</row>
    <row r="6" spans="1:73" ht="15" customHeight="1">
      <c r="A6" s="733" t="s">
        <v>34</v>
      </c>
      <c r="B6" s="682">
        <v>2019</v>
      </c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2">
        <v>2020</v>
      </c>
      <c r="O6" s="683"/>
      <c r="P6" s="683"/>
      <c r="Q6" s="683"/>
      <c r="R6" s="683"/>
      <c r="S6" s="683"/>
      <c r="T6" s="683"/>
      <c r="U6" s="683"/>
      <c r="V6" s="683"/>
      <c r="W6" s="683"/>
      <c r="X6" s="683"/>
      <c r="Y6" s="684"/>
      <c r="Z6" s="683">
        <v>2021</v>
      </c>
      <c r="AA6" s="683"/>
      <c r="AB6" s="683"/>
      <c r="AC6" s="683"/>
      <c r="AD6" s="683"/>
      <c r="AE6" s="683"/>
      <c r="AF6" s="683"/>
      <c r="AG6" s="683"/>
      <c r="AH6" s="683"/>
      <c r="AI6" s="683"/>
      <c r="AJ6" s="683"/>
      <c r="AK6" s="683"/>
      <c r="AL6" s="682">
        <v>2022</v>
      </c>
      <c r="AM6" s="683"/>
      <c r="AN6" s="683"/>
      <c r="AO6" s="683"/>
      <c r="AP6" s="683"/>
      <c r="AQ6" s="683"/>
      <c r="AR6" s="683"/>
      <c r="AS6" s="683"/>
      <c r="AT6" s="683"/>
      <c r="AU6" s="683"/>
      <c r="AV6" s="683"/>
      <c r="AW6" s="684"/>
      <c r="AX6" s="683">
        <v>2023</v>
      </c>
      <c r="AY6" s="683"/>
      <c r="AZ6" s="683"/>
      <c r="BA6" s="683"/>
      <c r="BB6" s="683"/>
      <c r="BC6" s="683"/>
      <c r="BD6" s="683"/>
      <c r="BE6" s="683"/>
      <c r="BF6" s="683"/>
      <c r="BG6" s="683"/>
      <c r="BH6" s="683"/>
      <c r="BI6" s="683"/>
      <c r="BJ6" s="722">
        <v>2024</v>
      </c>
      <c r="BK6" s="683"/>
      <c r="BL6" s="683"/>
      <c r="BM6" s="683"/>
      <c r="BN6" s="683"/>
      <c r="BO6" s="683"/>
      <c r="BP6" s="683"/>
      <c r="BQ6" s="683"/>
      <c r="BR6" s="683"/>
      <c r="BS6" s="683"/>
      <c r="BT6" s="684"/>
    </row>
    <row r="7" spans="1:73" ht="25.5">
      <c r="A7" s="734"/>
      <c r="B7" s="91" t="s">
        <v>35</v>
      </c>
      <c r="C7" s="91" t="s">
        <v>36</v>
      </c>
      <c r="D7" s="92" t="s">
        <v>37</v>
      </c>
      <c r="E7" s="91" t="s">
        <v>38</v>
      </c>
      <c r="F7" s="93" t="s">
        <v>39</v>
      </c>
      <c r="G7" s="93" t="s">
        <v>40</v>
      </c>
      <c r="H7" s="91" t="s">
        <v>41</v>
      </c>
      <c r="I7" s="93" t="s">
        <v>42</v>
      </c>
      <c r="J7" s="93" t="s">
        <v>43</v>
      </c>
      <c r="K7" s="93" t="s">
        <v>44</v>
      </c>
      <c r="L7" s="93" t="s">
        <v>45</v>
      </c>
      <c r="M7" s="93" t="s">
        <v>46</v>
      </c>
      <c r="N7" s="91" t="s">
        <v>35</v>
      </c>
      <c r="O7" s="91" t="s">
        <v>36</v>
      </c>
      <c r="P7" s="92" t="s">
        <v>37</v>
      </c>
      <c r="Q7" s="91" t="s">
        <v>38</v>
      </c>
      <c r="R7" s="93" t="s">
        <v>39</v>
      </c>
      <c r="S7" s="93" t="s">
        <v>40</v>
      </c>
      <c r="T7" s="91" t="s">
        <v>41</v>
      </c>
      <c r="U7" s="93" t="s">
        <v>42</v>
      </c>
      <c r="V7" s="93" t="s">
        <v>43</v>
      </c>
      <c r="W7" s="93" t="s">
        <v>44</v>
      </c>
      <c r="X7" s="93" t="s">
        <v>45</v>
      </c>
      <c r="Y7" s="92" t="s">
        <v>46</v>
      </c>
      <c r="Z7" s="116" t="s">
        <v>35</v>
      </c>
      <c r="AA7" s="115" t="s">
        <v>36</v>
      </c>
      <c r="AB7" s="115" t="s">
        <v>37</v>
      </c>
      <c r="AC7" s="115" t="s">
        <v>38</v>
      </c>
      <c r="AD7" s="115" t="s">
        <v>39</v>
      </c>
      <c r="AE7" s="91" t="s">
        <v>40</v>
      </c>
      <c r="AF7" s="91" t="s">
        <v>41</v>
      </c>
      <c r="AG7" s="91" t="s">
        <v>42</v>
      </c>
      <c r="AH7" s="115" t="s">
        <v>47</v>
      </c>
      <c r="AI7" s="115" t="s">
        <v>44</v>
      </c>
      <c r="AJ7" s="115" t="s">
        <v>45</v>
      </c>
      <c r="AK7" s="115" t="s">
        <v>46</v>
      </c>
      <c r="AL7" s="115" t="s">
        <v>35</v>
      </c>
      <c r="AM7" s="115" t="s">
        <v>36</v>
      </c>
      <c r="AN7" s="115" t="s">
        <v>37</v>
      </c>
      <c r="AO7" s="115" t="s">
        <v>38</v>
      </c>
      <c r="AP7" s="115" t="s">
        <v>39</v>
      </c>
      <c r="AQ7" s="115" t="s">
        <v>40</v>
      </c>
      <c r="AR7" s="115" t="s">
        <v>41</v>
      </c>
      <c r="AS7" s="115" t="s">
        <v>42</v>
      </c>
      <c r="AT7" s="115" t="s">
        <v>47</v>
      </c>
      <c r="AU7" s="115" t="s">
        <v>44</v>
      </c>
      <c r="AV7" s="115" t="s">
        <v>45</v>
      </c>
      <c r="AW7" s="91" t="s">
        <v>46</v>
      </c>
      <c r="AX7" s="665" t="s">
        <v>35</v>
      </c>
      <c r="AY7" s="662" t="s">
        <v>36</v>
      </c>
      <c r="AZ7" s="663" t="s">
        <v>37</v>
      </c>
      <c r="BA7" s="662" t="s">
        <v>38</v>
      </c>
      <c r="BB7" s="93" t="s">
        <v>39</v>
      </c>
      <c r="BC7" s="93" t="s">
        <v>40</v>
      </c>
      <c r="BD7" s="662" t="s">
        <v>41</v>
      </c>
      <c r="BE7" s="93" t="s">
        <v>42</v>
      </c>
      <c r="BF7" s="93" t="s">
        <v>43</v>
      </c>
      <c r="BG7" s="93" t="s">
        <v>44</v>
      </c>
      <c r="BH7" s="93" t="s">
        <v>45</v>
      </c>
      <c r="BI7" s="93" t="s">
        <v>46</v>
      </c>
      <c r="BJ7" s="45" t="s">
        <v>35</v>
      </c>
      <c r="BK7" s="45" t="s">
        <v>36</v>
      </c>
      <c r="BL7" s="45" t="s">
        <v>37</v>
      </c>
      <c r="BM7" s="45" t="s">
        <v>38</v>
      </c>
      <c r="BN7" s="45" t="s">
        <v>39</v>
      </c>
      <c r="BO7" s="45" t="s">
        <v>40</v>
      </c>
      <c r="BP7" s="45" t="s">
        <v>41</v>
      </c>
      <c r="BQ7" s="45" t="s">
        <v>42</v>
      </c>
      <c r="BR7" s="45" t="s">
        <v>43</v>
      </c>
      <c r="BS7" s="664" t="s">
        <v>44</v>
      </c>
      <c r="BT7" s="45" t="str">
        <f>'Cdr 14'!BT7</f>
        <v>Var. % 
Oct 24/23</v>
      </c>
    </row>
    <row r="8" spans="1:73">
      <c r="A8" s="146" t="s">
        <v>48</v>
      </c>
      <c r="B8" s="96">
        <f>+B9+B13+B18</f>
        <v>131.21342527300001</v>
      </c>
      <c r="C8" s="96">
        <f t="shared" ref="C8:Y8" si="0">+C9+C13+C18</f>
        <v>219.061316527</v>
      </c>
      <c r="D8" s="96">
        <f t="shared" si="0"/>
        <v>256.72538627</v>
      </c>
      <c r="E8" s="96">
        <f t="shared" si="0"/>
        <v>186.106379008</v>
      </c>
      <c r="F8" s="96">
        <f t="shared" si="0"/>
        <v>79.055038151999995</v>
      </c>
      <c r="G8" s="96">
        <f t="shared" si="0"/>
        <v>187.448644113</v>
      </c>
      <c r="H8" s="96">
        <f t="shared" si="0"/>
        <v>202.22774599100001</v>
      </c>
      <c r="I8" s="96">
        <f t="shared" si="0"/>
        <v>107.298810609</v>
      </c>
      <c r="J8" s="96">
        <f t="shared" si="0"/>
        <v>138.36643221200001</v>
      </c>
      <c r="K8" s="96">
        <f t="shared" si="0"/>
        <v>144.05478255400001</v>
      </c>
      <c r="L8" s="96">
        <f t="shared" si="0"/>
        <v>104.795495241</v>
      </c>
      <c r="M8" s="96">
        <f t="shared" si="0"/>
        <v>100.478959858</v>
      </c>
      <c r="N8" s="96">
        <f t="shared" si="0"/>
        <v>116.314052113</v>
      </c>
      <c r="O8" s="96">
        <f t="shared" si="0"/>
        <v>110.585644147</v>
      </c>
      <c r="P8" s="96">
        <f t="shared" si="0"/>
        <v>96.451992688999994</v>
      </c>
      <c r="Q8" s="96">
        <f t="shared" si="0"/>
        <v>47.701187335</v>
      </c>
      <c r="R8" s="96">
        <f t="shared" si="0"/>
        <v>45.446257605</v>
      </c>
      <c r="S8" s="96">
        <f t="shared" si="0"/>
        <v>78.767088997000002</v>
      </c>
      <c r="T8" s="96">
        <f t="shared" si="0"/>
        <v>244.82508136199999</v>
      </c>
      <c r="U8" s="96">
        <f t="shared" si="0"/>
        <v>280.73631807499902</v>
      </c>
      <c r="V8" s="96">
        <f t="shared" si="0"/>
        <v>204.68208958700001</v>
      </c>
      <c r="W8" s="96">
        <f t="shared" si="0"/>
        <v>134.74259765299999</v>
      </c>
      <c r="X8" s="96">
        <f t="shared" si="0"/>
        <v>70.857282065999996</v>
      </c>
      <c r="Y8" s="96">
        <f t="shared" si="0"/>
        <v>128.139303496</v>
      </c>
      <c r="Z8" s="96">
        <f t="shared" ref="Z8:AM8" si="1">+Z9+Z13+Z18</f>
        <v>175.63753383139999</v>
      </c>
      <c r="AA8" s="96">
        <f t="shared" si="1"/>
        <v>265.77020476892</v>
      </c>
      <c r="AB8" s="96">
        <f t="shared" si="1"/>
        <v>231.61653202919001</v>
      </c>
      <c r="AC8" s="96">
        <f t="shared" si="1"/>
        <v>209.27371233498999</v>
      </c>
      <c r="AD8" s="96">
        <f t="shared" si="1"/>
        <v>143.80051770739999</v>
      </c>
      <c r="AE8" s="96">
        <f t="shared" si="1"/>
        <v>189.73733988612</v>
      </c>
      <c r="AF8" s="96">
        <f t="shared" si="1"/>
        <v>224.29530257230999</v>
      </c>
      <c r="AG8" s="96">
        <f t="shared" si="1"/>
        <v>238.86045691966001</v>
      </c>
      <c r="AH8" s="96">
        <f t="shared" si="1"/>
        <v>156.75879705476001</v>
      </c>
      <c r="AI8" s="96">
        <f t="shared" si="1"/>
        <v>115.559283785361</v>
      </c>
      <c r="AJ8" s="96">
        <f t="shared" si="1"/>
        <v>44.759876937069997</v>
      </c>
      <c r="AK8" s="96">
        <f t="shared" si="1"/>
        <v>91.554203428700205</v>
      </c>
      <c r="AL8" s="118">
        <f t="shared" si="1"/>
        <v>155.57181335939799</v>
      </c>
      <c r="AM8" s="119">
        <f t="shared" si="1"/>
        <v>198.97411873332601</v>
      </c>
      <c r="AN8" s="119">
        <f t="shared" ref="AN8:AS8" si="2">+AN9+AN13+AN18</f>
        <v>251.65163878705701</v>
      </c>
      <c r="AO8" s="119">
        <f t="shared" si="2"/>
        <v>110.859145650391</v>
      </c>
      <c r="AP8" s="119">
        <f t="shared" si="2"/>
        <v>71.642358262132007</v>
      </c>
      <c r="AQ8" s="119">
        <f t="shared" si="2"/>
        <v>172.84434231005099</v>
      </c>
      <c r="AR8" s="119">
        <f t="shared" si="2"/>
        <v>202.747408495987</v>
      </c>
      <c r="AS8" s="119">
        <f t="shared" si="2"/>
        <v>217.25886387357701</v>
      </c>
      <c r="AT8" s="119">
        <f t="shared" ref="AT8:BI8" si="3">+AT9+AT13+AT18</f>
        <v>154.590908164702</v>
      </c>
      <c r="AU8" s="119">
        <f t="shared" si="3"/>
        <v>107.097932725823</v>
      </c>
      <c r="AV8" s="119">
        <f t="shared" si="3"/>
        <v>57.6739013100349</v>
      </c>
      <c r="AW8" s="127">
        <f t="shared" si="3"/>
        <v>118.689457206546</v>
      </c>
      <c r="AX8" s="96">
        <f t="shared" si="3"/>
        <v>161.61906522101583</v>
      </c>
      <c r="AY8" s="96">
        <f t="shared" si="3"/>
        <v>207.85482342144854</v>
      </c>
      <c r="AZ8" s="96">
        <f t="shared" si="3"/>
        <v>279.02869049990863</v>
      </c>
      <c r="BA8" s="96">
        <f t="shared" si="3"/>
        <v>154.69046238098215</v>
      </c>
      <c r="BB8" s="96">
        <f t="shared" si="3"/>
        <v>81.70989144823632</v>
      </c>
      <c r="BC8" s="96">
        <f t="shared" si="3"/>
        <v>61.006396307874795</v>
      </c>
      <c r="BD8" s="96">
        <f t="shared" si="3"/>
        <v>52.325767134144137</v>
      </c>
      <c r="BE8" s="96">
        <f t="shared" si="3"/>
        <v>55.724497792106455</v>
      </c>
      <c r="BF8" s="96">
        <f t="shared" si="3"/>
        <v>78.188838789921391</v>
      </c>
      <c r="BG8" s="96">
        <f t="shared" si="3"/>
        <v>60.791278261292668</v>
      </c>
      <c r="BH8" s="96">
        <f t="shared" si="3"/>
        <v>43.600557081477149</v>
      </c>
      <c r="BI8" s="96">
        <f t="shared" si="3"/>
        <v>79.182431668649656</v>
      </c>
      <c r="BJ8" s="95">
        <f t="shared" ref="BJ8:BL8" si="4">+BJ9+BJ13+BJ18</f>
        <v>110.44108891167684</v>
      </c>
      <c r="BK8" s="96">
        <f t="shared" si="4"/>
        <v>180.08838781651855</v>
      </c>
      <c r="BL8" s="96">
        <f t="shared" si="4"/>
        <v>105.17685951588449</v>
      </c>
      <c r="BM8" s="96">
        <f t="shared" ref="BM8:BO8" si="5">+BM9+BM13+BM18</f>
        <v>48.648493129005089</v>
      </c>
      <c r="BN8" s="134">
        <f t="shared" si="5"/>
        <v>110.83149207459817</v>
      </c>
      <c r="BO8" s="135">
        <f t="shared" si="5"/>
        <v>217.38808128773158</v>
      </c>
      <c r="BP8" s="135">
        <f t="shared" ref="BP8:BR8" si="6">+BP9+BP13+BP18</f>
        <v>299.74224329872925</v>
      </c>
      <c r="BQ8" s="135">
        <f t="shared" si="6"/>
        <v>201.57889999999998</v>
      </c>
      <c r="BR8" s="135">
        <f t="shared" si="6"/>
        <v>111.79180000000001</v>
      </c>
      <c r="BS8" s="135">
        <f t="shared" ref="BS8" si="7">+BS9+BS13+BS18</f>
        <v>57.451999999999998</v>
      </c>
      <c r="BT8" s="164">
        <f t="shared" ref="BT8:BT18" si="8">+IFERROR(BS8/BG8-1,"-")</f>
        <v>-5.4930219544649272E-2</v>
      </c>
      <c r="BU8" s="24"/>
    </row>
    <row r="9" spans="1:73">
      <c r="A9" s="147" t="s">
        <v>49</v>
      </c>
      <c r="B9" s="148">
        <f t="shared" ref="B9:Y9" si="9">+SUM(B10:B12)</f>
        <v>27.887517217999999</v>
      </c>
      <c r="C9" s="148">
        <f t="shared" si="9"/>
        <v>55.515515497000003</v>
      </c>
      <c r="D9" s="148">
        <f t="shared" si="9"/>
        <v>87.447999385000003</v>
      </c>
      <c r="E9" s="148">
        <f t="shared" si="9"/>
        <v>75.848945993000001</v>
      </c>
      <c r="F9" s="148">
        <f t="shared" si="9"/>
        <v>37.468392305999998</v>
      </c>
      <c r="G9" s="148">
        <f t="shared" si="9"/>
        <v>47.557257915000001</v>
      </c>
      <c r="H9" s="148">
        <f t="shared" si="9"/>
        <v>53.755311984999999</v>
      </c>
      <c r="I9" s="148">
        <f t="shared" si="9"/>
        <v>49.752265883</v>
      </c>
      <c r="J9" s="148">
        <f t="shared" si="9"/>
        <v>51.753352172</v>
      </c>
      <c r="K9" s="148">
        <f t="shared" si="9"/>
        <v>37.864019927000001</v>
      </c>
      <c r="L9" s="148">
        <f t="shared" si="9"/>
        <v>36.546856300000002</v>
      </c>
      <c r="M9" s="148">
        <f t="shared" si="9"/>
        <v>37.794531153000001</v>
      </c>
      <c r="N9" s="152">
        <f t="shared" si="9"/>
        <v>26.944142127999999</v>
      </c>
      <c r="O9" s="148">
        <f t="shared" si="9"/>
        <v>42.979312477999898</v>
      </c>
      <c r="P9" s="148">
        <f t="shared" si="9"/>
        <v>40.251031072000004</v>
      </c>
      <c r="Q9" s="148">
        <f t="shared" si="9"/>
        <v>23.257272141000001</v>
      </c>
      <c r="R9" s="148">
        <f t="shared" si="9"/>
        <v>21.464781564999999</v>
      </c>
      <c r="S9" s="148">
        <f t="shared" si="9"/>
        <v>20.655877925999999</v>
      </c>
      <c r="T9" s="148">
        <f t="shared" si="9"/>
        <v>42.883437638999901</v>
      </c>
      <c r="U9" s="148">
        <f t="shared" si="9"/>
        <v>64.675819392999998</v>
      </c>
      <c r="V9" s="148">
        <f t="shared" si="9"/>
        <v>60.955434578000002</v>
      </c>
      <c r="W9" s="148">
        <f t="shared" si="9"/>
        <v>86.551678167000006</v>
      </c>
      <c r="X9" s="148">
        <f t="shared" si="9"/>
        <v>57.624627132999997</v>
      </c>
      <c r="Y9" s="154">
        <f t="shared" si="9"/>
        <v>44.375840906999997</v>
      </c>
      <c r="Z9" s="148">
        <f t="shared" ref="Z9:AK9" si="10">+SUM(Z10:Z12)</f>
        <v>35.916738831399996</v>
      </c>
      <c r="AA9" s="148">
        <f t="shared" si="10"/>
        <v>49.385426768919999</v>
      </c>
      <c r="AB9" s="148">
        <f t="shared" si="10"/>
        <v>71.532999029190094</v>
      </c>
      <c r="AC9" s="148">
        <f t="shared" si="10"/>
        <v>69.834102334990106</v>
      </c>
      <c r="AD9" s="148">
        <f t="shared" si="10"/>
        <v>60.626097707400099</v>
      </c>
      <c r="AE9" s="148">
        <f t="shared" si="10"/>
        <v>57.292072886120003</v>
      </c>
      <c r="AF9" s="148">
        <f t="shared" si="10"/>
        <v>59.271298572309902</v>
      </c>
      <c r="AG9" s="148">
        <f t="shared" si="10"/>
        <v>46.756204482660003</v>
      </c>
      <c r="AH9" s="148">
        <f t="shared" si="10"/>
        <v>51.680862054760198</v>
      </c>
      <c r="AI9" s="148">
        <f t="shared" si="10"/>
        <v>37.352136789161001</v>
      </c>
      <c r="AJ9" s="148">
        <f t="shared" si="10"/>
        <v>28.513201932960001</v>
      </c>
      <c r="AK9" s="148">
        <f t="shared" si="10"/>
        <v>33.813137428700202</v>
      </c>
      <c r="AL9" s="156">
        <f t="shared" ref="AL9:AW9" si="11">SUM(AL10:AL12)</f>
        <v>32.565296128597801</v>
      </c>
      <c r="AM9" s="157">
        <f t="shared" si="11"/>
        <v>56.130295448365999</v>
      </c>
      <c r="AN9" s="157">
        <f t="shared" si="11"/>
        <v>51.130051566656597</v>
      </c>
      <c r="AO9" s="157">
        <f t="shared" si="11"/>
        <v>41.307407024291102</v>
      </c>
      <c r="AP9" s="157">
        <f t="shared" si="11"/>
        <v>44.735929262032101</v>
      </c>
      <c r="AQ9" s="157">
        <f t="shared" si="11"/>
        <v>42.246355311951298</v>
      </c>
      <c r="AR9" s="157">
        <f t="shared" si="11"/>
        <v>44.453586821786701</v>
      </c>
      <c r="AS9" s="157">
        <f t="shared" si="11"/>
        <v>36.014524097576803</v>
      </c>
      <c r="AT9" s="157">
        <f t="shared" si="11"/>
        <v>38.067300397721802</v>
      </c>
      <c r="AU9" s="157">
        <f t="shared" si="11"/>
        <v>31.379088730822598</v>
      </c>
      <c r="AV9" s="157">
        <f t="shared" si="11"/>
        <v>35.656651322034797</v>
      </c>
      <c r="AW9" s="160">
        <f t="shared" si="11"/>
        <v>61.929297212545798</v>
      </c>
      <c r="AX9" s="148">
        <f t="shared" ref="AX9" si="12">SUM(AX10:AX12)</f>
        <v>53.741799473505338</v>
      </c>
      <c r="AY9" s="148">
        <f t="shared" ref="AY9:BI9" si="13">SUM(AY10:AY12)</f>
        <v>86.804011815131474</v>
      </c>
      <c r="AZ9" s="148">
        <f t="shared" si="13"/>
        <v>117.84638210789353</v>
      </c>
      <c r="BA9" s="148">
        <f t="shared" si="13"/>
        <v>100.89199697650241</v>
      </c>
      <c r="BB9" s="148">
        <f t="shared" si="13"/>
        <v>71.253673158128905</v>
      </c>
      <c r="BC9" s="148">
        <f t="shared" si="13"/>
        <v>52.035503203538525</v>
      </c>
      <c r="BD9" s="148">
        <f t="shared" si="13"/>
        <v>39.346214676809943</v>
      </c>
      <c r="BE9" s="148">
        <f t="shared" si="13"/>
        <v>42.728332746560852</v>
      </c>
      <c r="BF9" s="148">
        <f t="shared" si="13"/>
        <v>36.69782177818734</v>
      </c>
      <c r="BG9" s="148">
        <f t="shared" si="13"/>
        <v>39.334491263852527</v>
      </c>
      <c r="BH9" s="148">
        <f t="shared" si="13"/>
        <v>29.81785514735332</v>
      </c>
      <c r="BI9" s="148">
        <f t="shared" si="13"/>
        <v>39.647913372770198</v>
      </c>
      <c r="BJ9" s="152">
        <f t="shared" ref="BJ9:BL9" si="14">SUM(BJ10:BJ12)</f>
        <v>31.11518591497687</v>
      </c>
      <c r="BK9" s="148">
        <f t="shared" si="14"/>
        <v>44.833891816118516</v>
      </c>
      <c r="BL9" s="148">
        <f t="shared" si="14"/>
        <v>34.993727519784493</v>
      </c>
      <c r="BM9" s="148">
        <f t="shared" ref="BM9:BN9" si="15">SUM(BM10:BM12)</f>
        <v>27.851208138005191</v>
      </c>
      <c r="BN9" s="148">
        <f t="shared" si="15"/>
        <v>38.880732076498184</v>
      </c>
      <c r="BO9" s="137">
        <f t="shared" ref="BO9:BP9" si="16">SUM(BO10:BO12)</f>
        <v>35.613876267931651</v>
      </c>
      <c r="BP9" s="137">
        <f t="shared" si="16"/>
        <v>54.179941299729364</v>
      </c>
      <c r="BQ9" s="137">
        <f t="shared" ref="BQ9:BR9" si="17">SUM(BQ10:BQ12)</f>
        <v>53.083500000000001</v>
      </c>
      <c r="BR9" s="137">
        <f t="shared" si="17"/>
        <v>58.039400000000001</v>
      </c>
      <c r="BS9" s="137">
        <f t="shared" ref="BS9" si="18">SUM(BS10:BS12)</f>
        <v>29.536999999999999</v>
      </c>
      <c r="BT9" s="165">
        <f t="shared" si="8"/>
        <v>-0.24908142825927926</v>
      </c>
    </row>
    <row r="10" spans="1:73">
      <c r="A10" s="149" t="s">
        <v>50</v>
      </c>
      <c r="B10" s="102">
        <v>1.53</v>
      </c>
      <c r="C10" s="102">
        <v>1.5860000000000001</v>
      </c>
      <c r="D10" s="102">
        <v>1.0940000000000001</v>
      </c>
      <c r="E10" s="102">
        <v>1.4870000000000001</v>
      </c>
      <c r="F10" s="102">
        <v>1.6140000000000001</v>
      </c>
      <c r="G10" s="102">
        <v>1.4119999999999999</v>
      </c>
      <c r="H10" s="102">
        <v>2.0329999999999999</v>
      </c>
      <c r="I10" s="102">
        <v>1.2270000000000001</v>
      </c>
      <c r="J10" s="102">
        <v>2.4460000000000002</v>
      </c>
      <c r="K10" s="102">
        <v>1.853</v>
      </c>
      <c r="L10" s="102">
        <v>2.0880000000000001</v>
      </c>
      <c r="M10" s="102">
        <v>1.7150000000000001</v>
      </c>
      <c r="N10" s="101">
        <v>1.6970323979999999</v>
      </c>
      <c r="O10" s="102">
        <v>1.484789301</v>
      </c>
      <c r="P10" s="102">
        <v>1.777484641</v>
      </c>
      <c r="Q10" s="102">
        <v>1.688264</v>
      </c>
      <c r="R10" s="102">
        <v>1.8124400000000001</v>
      </c>
      <c r="S10" s="102">
        <v>1.924737259</v>
      </c>
      <c r="T10" s="102">
        <v>1.8556130289999999</v>
      </c>
      <c r="U10" s="102">
        <v>1.6316493430000001</v>
      </c>
      <c r="V10" s="102">
        <v>1.8597140480000001</v>
      </c>
      <c r="W10" s="102">
        <v>1.3009218199999999</v>
      </c>
      <c r="X10" s="102">
        <v>1.2376907779999999</v>
      </c>
      <c r="Y10" s="113">
        <v>2.3171275609999999</v>
      </c>
      <c r="Z10" s="102">
        <v>0.91473883140000001</v>
      </c>
      <c r="AA10" s="102">
        <v>1.1844267689199801</v>
      </c>
      <c r="AB10" s="102">
        <v>1.0769990291900999</v>
      </c>
      <c r="AC10" s="102">
        <v>1.3651023349900999</v>
      </c>
      <c r="AD10" s="102">
        <v>1.5690977074001</v>
      </c>
      <c r="AE10" s="102">
        <v>0.91707288611999804</v>
      </c>
      <c r="AF10" s="102">
        <v>1.2122985723099</v>
      </c>
      <c r="AG10" s="102">
        <v>1.29320448266</v>
      </c>
      <c r="AH10" s="102">
        <v>1.2298620547601999</v>
      </c>
      <c r="AI10" s="102">
        <v>0.93013678916100295</v>
      </c>
      <c r="AJ10" s="102">
        <v>0.86920193296000003</v>
      </c>
      <c r="AK10" s="102">
        <v>0.91313742870019998</v>
      </c>
      <c r="AL10" s="122">
        <v>0.83890688498999</v>
      </c>
      <c r="AM10" s="123">
        <v>0.78839638027002001</v>
      </c>
      <c r="AN10" s="123">
        <v>1.33182888149709</v>
      </c>
      <c r="AO10" s="123">
        <v>1.352447393866</v>
      </c>
      <c r="AP10" s="123">
        <v>0.91706719796989999</v>
      </c>
      <c r="AQ10" s="123">
        <v>1.3825495399658001</v>
      </c>
      <c r="AR10" s="123">
        <v>1.3882724177739001</v>
      </c>
      <c r="AS10" s="123">
        <v>1.51029906361999</v>
      </c>
      <c r="AT10" s="123">
        <v>1.6356801534959</v>
      </c>
      <c r="AU10" s="123">
        <v>2.2655147959220399</v>
      </c>
      <c r="AV10" s="123">
        <v>1.29897229485193</v>
      </c>
      <c r="AW10" s="129">
        <v>1.6717185921599</v>
      </c>
      <c r="AX10" s="102">
        <v>0.70760730694000007</v>
      </c>
      <c r="AY10" s="102">
        <v>1.03479594815</v>
      </c>
      <c r="AZ10" s="102">
        <v>1.4827931069709996</v>
      </c>
      <c r="BA10" s="102">
        <v>0.91876934738999005</v>
      </c>
      <c r="BB10" s="102">
        <v>1.3223058067139</v>
      </c>
      <c r="BC10" s="102">
        <v>1.3045141337640105</v>
      </c>
      <c r="BD10" s="102">
        <v>0.78785205734110009</v>
      </c>
      <c r="BE10" s="102">
        <v>1.1098069706789002</v>
      </c>
      <c r="BF10" s="102">
        <v>1.8055211263394988</v>
      </c>
      <c r="BG10" s="102">
        <v>2.0422422188399993</v>
      </c>
      <c r="BH10" s="102">
        <v>2.2614302082301996</v>
      </c>
      <c r="BI10" s="102">
        <v>2.2364746949599787</v>
      </c>
      <c r="BJ10" s="132">
        <v>1.8573527739040003</v>
      </c>
      <c r="BK10" s="133">
        <v>2.09407888991</v>
      </c>
      <c r="BL10" s="133">
        <v>2.0789661379667006</v>
      </c>
      <c r="BM10" s="133">
        <v>2.0668026149400007</v>
      </c>
      <c r="BN10" s="133">
        <v>2.2665153229439898</v>
      </c>
      <c r="BO10" s="139">
        <v>2.2242065552160208</v>
      </c>
      <c r="BP10" s="139">
        <v>1.9989270308440086</v>
      </c>
      <c r="BQ10" s="139">
        <v>2.8694999999999999</v>
      </c>
      <c r="BR10" s="139">
        <v>2.6467000000000001</v>
      </c>
      <c r="BS10" s="139">
        <v>3.4769999999999999</v>
      </c>
      <c r="BT10" s="140">
        <f t="shared" si="8"/>
        <v>0.7025404567216067</v>
      </c>
    </row>
    <row r="11" spans="1:73">
      <c r="A11" s="149" t="s">
        <v>51</v>
      </c>
      <c r="B11" s="102">
        <v>21.801517218000001</v>
      </c>
      <c r="C11" s="102">
        <v>50.943515497</v>
      </c>
      <c r="D11" s="102">
        <v>81.439999384999993</v>
      </c>
      <c r="E11" s="102">
        <v>70.419945992999999</v>
      </c>
      <c r="F11" s="102">
        <v>30.136392306000001</v>
      </c>
      <c r="G11" s="102">
        <v>41.115257915000001</v>
      </c>
      <c r="H11" s="102">
        <v>47.254311985000001</v>
      </c>
      <c r="I11" s="102">
        <v>44.549265882999997</v>
      </c>
      <c r="J11" s="102">
        <v>46.484352172000001</v>
      </c>
      <c r="K11" s="102">
        <v>33.395019927</v>
      </c>
      <c r="L11" s="102">
        <v>31.927856299999998</v>
      </c>
      <c r="M11" s="102">
        <v>32.319531153</v>
      </c>
      <c r="N11" s="101">
        <v>20.838016635999999</v>
      </c>
      <c r="O11" s="102">
        <v>38.310593812999898</v>
      </c>
      <c r="P11" s="102">
        <v>34.147743769999998</v>
      </c>
      <c r="Q11" s="102">
        <v>19.844000000000001</v>
      </c>
      <c r="R11" s="102">
        <v>17.609108091</v>
      </c>
      <c r="S11" s="102">
        <v>16.159557269</v>
      </c>
      <c r="T11" s="102">
        <v>38.308444071999901</v>
      </c>
      <c r="U11" s="102">
        <v>57.959000000000003</v>
      </c>
      <c r="V11" s="102">
        <v>56.152999999999999</v>
      </c>
      <c r="W11" s="102">
        <v>80.010000000000005</v>
      </c>
      <c r="X11" s="102">
        <v>52.101999999999997</v>
      </c>
      <c r="Y11" s="113">
        <v>38.225000000000001</v>
      </c>
      <c r="Z11" s="102">
        <v>30.742999999999999</v>
      </c>
      <c r="AA11" s="102">
        <v>43.08</v>
      </c>
      <c r="AB11" s="102">
        <v>65.897000000000006</v>
      </c>
      <c r="AC11" s="102">
        <v>62.183</v>
      </c>
      <c r="AD11" s="102">
        <v>52.677</v>
      </c>
      <c r="AE11" s="102">
        <v>52.168999999999997</v>
      </c>
      <c r="AF11" s="102">
        <v>53.664000000000001</v>
      </c>
      <c r="AG11" s="102">
        <v>42.158999999999999</v>
      </c>
      <c r="AH11" s="102">
        <v>45.665999999999997</v>
      </c>
      <c r="AI11" s="102">
        <v>30.73</v>
      </c>
      <c r="AJ11" s="102">
        <v>23.716999999999999</v>
      </c>
      <c r="AK11" s="102">
        <v>28.34</v>
      </c>
      <c r="AL11" s="122">
        <v>29.0720112393428</v>
      </c>
      <c r="AM11" s="123">
        <v>50.836890548654502</v>
      </c>
      <c r="AN11" s="123">
        <v>42.195713656180502</v>
      </c>
      <c r="AO11" s="123">
        <v>34.731194749576098</v>
      </c>
      <c r="AP11" s="123">
        <v>37.009019721403199</v>
      </c>
      <c r="AQ11" s="123">
        <v>36.068072266943503</v>
      </c>
      <c r="AR11" s="123">
        <v>37.997149555564903</v>
      </c>
      <c r="AS11" s="123">
        <v>29.939474430978802</v>
      </c>
      <c r="AT11" s="123">
        <v>30.291504043794699</v>
      </c>
      <c r="AU11" s="123">
        <v>24.569514170384601</v>
      </c>
      <c r="AV11" s="123">
        <v>29.658591312076101</v>
      </c>
      <c r="AW11" s="129">
        <v>55.406657446402903</v>
      </c>
      <c r="AX11" s="102">
        <v>49.530629406505241</v>
      </c>
      <c r="AY11" s="102">
        <v>80.739742742077269</v>
      </c>
      <c r="AZ11" s="102">
        <v>109.80406012608573</v>
      </c>
      <c r="BA11" s="102">
        <v>93.418587723160513</v>
      </c>
      <c r="BB11" s="102">
        <v>66.223564241344008</v>
      </c>
      <c r="BC11" s="102">
        <v>47.424314958686516</v>
      </c>
      <c r="BD11" s="102">
        <v>35.853810661382042</v>
      </c>
      <c r="BE11" s="102">
        <v>39.980257883382251</v>
      </c>
      <c r="BF11" s="102">
        <v>32.868729652060239</v>
      </c>
      <c r="BG11" s="102">
        <v>33.848907565763525</v>
      </c>
      <c r="BH11" s="102">
        <v>24.500130203567522</v>
      </c>
      <c r="BI11" s="102">
        <v>35.070053322980215</v>
      </c>
      <c r="BJ11" s="132">
        <v>27.056235276872869</v>
      </c>
      <c r="BK11" s="133">
        <v>39.959386949891027</v>
      </c>
      <c r="BL11" s="133">
        <v>30.567515809647791</v>
      </c>
      <c r="BM11" s="133">
        <v>21.958233272386188</v>
      </c>
      <c r="BN11" s="133">
        <v>32.096381585653091</v>
      </c>
      <c r="BO11" s="139">
        <v>30.356390084402634</v>
      </c>
      <c r="BP11" s="139">
        <v>49.393340117486552</v>
      </c>
      <c r="BQ11" s="139">
        <v>47.127200000000002</v>
      </c>
      <c r="BR11" s="139">
        <v>53.262099999999997</v>
      </c>
      <c r="BS11" s="139">
        <v>23.690999999999999</v>
      </c>
      <c r="BT11" s="140">
        <f t="shared" si="8"/>
        <v>-0.30009558051550655</v>
      </c>
    </row>
    <row r="12" spans="1:73">
      <c r="A12" s="149" t="s">
        <v>54</v>
      </c>
      <c r="B12" s="102">
        <v>4.556</v>
      </c>
      <c r="C12" s="102">
        <v>2.9860000000000002</v>
      </c>
      <c r="D12" s="102">
        <v>4.9139999999999997</v>
      </c>
      <c r="E12" s="102">
        <v>3.9420000000000002</v>
      </c>
      <c r="F12" s="102">
        <v>5.718</v>
      </c>
      <c r="G12" s="102">
        <v>5.03</v>
      </c>
      <c r="H12" s="102">
        <v>4.468</v>
      </c>
      <c r="I12" s="102">
        <v>3.976</v>
      </c>
      <c r="J12" s="102">
        <v>2.823</v>
      </c>
      <c r="K12" s="102">
        <v>2.6160000000000001</v>
      </c>
      <c r="L12" s="102">
        <v>2.5310000000000001</v>
      </c>
      <c r="M12" s="102">
        <v>3.76</v>
      </c>
      <c r="N12" s="101">
        <v>4.4090930940000002</v>
      </c>
      <c r="O12" s="102">
        <v>3.1839293639999999</v>
      </c>
      <c r="P12" s="102">
        <v>4.325802661</v>
      </c>
      <c r="Q12" s="102">
        <v>1.725008141</v>
      </c>
      <c r="R12" s="102">
        <v>2.043233474</v>
      </c>
      <c r="S12" s="102">
        <v>2.571583398</v>
      </c>
      <c r="T12" s="102">
        <v>2.7193805379999998</v>
      </c>
      <c r="U12" s="102">
        <v>5.0851700500000003</v>
      </c>
      <c r="V12" s="102">
        <v>2.9427205299999999</v>
      </c>
      <c r="W12" s="102">
        <v>5.2407563469999996</v>
      </c>
      <c r="X12" s="102">
        <v>4.2849363550000001</v>
      </c>
      <c r="Y12" s="113">
        <v>3.8337133460000001</v>
      </c>
      <c r="Z12" s="102">
        <v>4.2590000000000003</v>
      </c>
      <c r="AA12" s="102">
        <v>5.1210000000000004</v>
      </c>
      <c r="AB12" s="102">
        <v>4.5590000000000002</v>
      </c>
      <c r="AC12" s="102">
        <v>6.2859999999999996</v>
      </c>
      <c r="AD12" s="102">
        <v>6.38</v>
      </c>
      <c r="AE12" s="102">
        <v>4.2060000000000004</v>
      </c>
      <c r="AF12" s="102">
        <v>4.3949999999999996</v>
      </c>
      <c r="AG12" s="102">
        <v>3.3039999999999998</v>
      </c>
      <c r="AH12" s="102">
        <v>4.7850000000000001</v>
      </c>
      <c r="AI12" s="102">
        <v>5.6920000000000002</v>
      </c>
      <c r="AJ12" s="102">
        <v>3.927</v>
      </c>
      <c r="AK12" s="102">
        <v>4.5599999999999996</v>
      </c>
      <c r="AL12" s="122">
        <v>2.6543780042649998</v>
      </c>
      <c r="AM12" s="123">
        <v>4.5050085194414002</v>
      </c>
      <c r="AN12" s="123">
        <v>7.6025090289790098</v>
      </c>
      <c r="AO12" s="123">
        <v>5.223764880849</v>
      </c>
      <c r="AP12" s="123">
        <v>6.8098423426590404</v>
      </c>
      <c r="AQ12" s="123">
        <v>4.7957335050419996</v>
      </c>
      <c r="AR12" s="123">
        <v>5.0681648484478803</v>
      </c>
      <c r="AS12" s="123">
        <v>4.5647506029780098</v>
      </c>
      <c r="AT12" s="123">
        <v>6.1401162004312004</v>
      </c>
      <c r="AU12" s="123">
        <v>4.5440597645160103</v>
      </c>
      <c r="AV12" s="123">
        <v>4.6990877151068</v>
      </c>
      <c r="AW12" s="129">
        <v>4.850921173983</v>
      </c>
      <c r="AX12" s="102">
        <v>3.5035627600600994</v>
      </c>
      <c r="AY12" s="102">
        <v>5.0294731249041975</v>
      </c>
      <c r="AZ12" s="102">
        <v>6.5595288748367953</v>
      </c>
      <c r="BA12" s="102">
        <v>6.5546399059518983</v>
      </c>
      <c r="BB12" s="102">
        <v>3.7078031100709996</v>
      </c>
      <c r="BC12" s="102">
        <v>3.3066741110879998</v>
      </c>
      <c r="BD12" s="102">
        <v>2.7045519580868009</v>
      </c>
      <c r="BE12" s="102">
        <v>1.6382678924996987</v>
      </c>
      <c r="BF12" s="102">
        <v>2.0235709997876015</v>
      </c>
      <c r="BG12" s="102">
        <v>3.4433414792489998</v>
      </c>
      <c r="BH12" s="102">
        <v>3.0562947355556007</v>
      </c>
      <c r="BI12" s="102">
        <v>2.3413853548299999</v>
      </c>
      <c r="BJ12" s="132">
        <v>2.2015978642000005</v>
      </c>
      <c r="BK12" s="133">
        <v>2.7804259763174883</v>
      </c>
      <c r="BL12" s="133">
        <v>2.3472455721700016</v>
      </c>
      <c r="BM12" s="133">
        <v>3.8261722506790021</v>
      </c>
      <c r="BN12" s="133">
        <v>4.5178351679011026</v>
      </c>
      <c r="BO12" s="139">
        <v>3.0332796283129997</v>
      </c>
      <c r="BP12" s="139">
        <v>2.7876741513988001</v>
      </c>
      <c r="BQ12" s="139">
        <v>3.0868000000000002</v>
      </c>
      <c r="BR12" s="139">
        <v>2.1305999999999998</v>
      </c>
      <c r="BS12" s="139">
        <v>2.3690000000000002</v>
      </c>
      <c r="BT12" s="140">
        <f t="shared" si="8"/>
        <v>-0.31200549980982883</v>
      </c>
    </row>
    <row r="13" spans="1:73">
      <c r="A13" s="147" t="s">
        <v>56</v>
      </c>
      <c r="B13" s="148">
        <f t="shared" ref="B13:Y13" si="19">+SUM(B14:B17)</f>
        <v>102.92100000000001</v>
      </c>
      <c r="C13" s="148">
        <f t="shared" si="19"/>
        <v>163.27799999999999</v>
      </c>
      <c r="D13" s="148">
        <f t="shared" si="19"/>
        <v>168.62799999999999</v>
      </c>
      <c r="E13" s="148">
        <f t="shared" si="19"/>
        <v>109.959</v>
      </c>
      <c r="F13" s="148">
        <f t="shared" si="19"/>
        <v>41.247999999999998</v>
      </c>
      <c r="G13" s="148">
        <f t="shared" si="19"/>
        <v>139.59100000000001</v>
      </c>
      <c r="H13" s="148">
        <f t="shared" si="19"/>
        <v>147.85599999999999</v>
      </c>
      <c r="I13" s="148">
        <f t="shared" si="19"/>
        <v>57.097000000000001</v>
      </c>
      <c r="J13" s="148">
        <f t="shared" si="19"/>
        <v>86.093999999999994</v>
      </c>
      <c r="K13" s="148">
        <f t="shared" si="19"/>
        <v>105.887</v>
      </c>
      <c r="L13" s="148">
        <f t="shared" si="19"/>
        <v>68.046999999999997</v>
      </c>
      <c r="M13" s="148">
        <f t="shared" si="19"/>
        <v>62.517000000000003</v>
      </c>
      <c r="N13" s="152">
        <f t="shared" si="19"/>
        <v>88.743704339999994</v>
      </c>
      <c r="O13" s="148">
        <f t="shared" si="19"/>
        <v>66.890422365999996</v>
      </c>
      <c r="P13" s="148">
        <f t="shared" si="19"/>
        <v>54.640197190000002</v>
      </c>
      <c r="Q13" s="148">
        <f t="shared" si="19"/>
        <v>23.578899902</v>
      </c>
      <c r="R13" s="148">
        <f t="shared" si="19"/>
        <v>22.63059054</v>
      </c>
      <c r="S13" s="148">
        <f t="shared" si="19"/>
        <v>55.783601808999997</v>
      </c>
      <c r="T13" s="148">
        <f t="shared" si="19"/>
        <v>199.39314691000001</v>
      </c>
      <c r="U13" s="148">
        <f t="shared" si="19"/>
        <v>214.917996805</v>
      </c>
      <c r="V13" s="148">
        <f t="shared" si="19"/>
        <v>142.93920270199999</v>
      </c>
      <c r="W13" s="148">
        <f t="shared" si="19"/>
        <v>46.843364274000002</v>
      </c>
      <c r="X13" s="148">
        <f t="shared" si="19"/>
        <v>11.833248210000001</v>
      </c>
      <c r="Y13" s="154">
        <f t="shared" si="19"/>
        <v>79.239129822999999</v>
      </c>
      <c r="Z13" s="148">
        <f t="shared" ref="Z13:AK13" si="20">+SUM(Z14:Z17)</f>
        <v>132.13079500000001</v>
      </c>
      <c r="AA13" s="148">
        <f t="shared" si="20"/>
        <v>209.92777799999999</v>
      </c>
      <c r="AB13" s="148">
        <f t="shared" si="20"/>
        <v>155.71353300000001</v>
      </c>
      <c r="AC13" s="148">
        <f t="shared" si="20"/>
        <v>137.07461000000001</v>
      </c>
      <c r="AD13" s="148">
        <f t="shared" si="20"/>
        <v>81.252420000000001</v>
      </c>
      <c r="AE13" s="148">
        <f t="shared" si="20"/>
        <v>129.48926700000001</v>
      </c>
      <c r="AF13" s="148">
        <f t="shared" si="20"/>
        <v>162.038004</v>
      </c>
      <c r="AG13" s="148">
        <f t="shared" si="20"/>
        <v>189.374252437</v>
      </c>
      <c r="AH13" s="148">
        <f t="shared" si="20"/>
        <v>101.574935</v>
      </c>
      <c r="AI13" s="148">
        <f t="shared" si="20"/>
        <v>76.138146996200007</v>
      </c>
      <c r="AJ13" s="148">
        <f t="shared" si="20"/>
        <v>13.189675004110001</v>
      </c>
      <c r="AK13" s="148">
        <f t="shared" si="20"/>
        <v>51.443066000000002</v>
      </c>
      <c r="AL13" s="156">
        <f t="shared" ref="AL13:AW13" si="21">SUM(AL14:AL17)</f>
        <v>116.3212172308</v>
      </c>
      <c r="AM13" s="157">
        <f t="shared" si="21"/>
        <v>137.26132328496001</v>
      </c>
      <c r="AN13" s="157">
        <f t="shared" si="21"/>
        <v>197.50508722039999</v>
      </c>
      <c r="AO13" s="157">
        <f t="shared" si="21"/>
        <v>68.818538626099993</v>
      </c>
      <c r="AP13" s="157">
        <f t="shared" si="21"/>
        <v>26.210729000099899</v>
      </c>
      <c r="AQ13" s="157">
        <f t="shared" si="21"/>
        <v>129.91038699809999</v>
      </c>
      <c r="AR13" s="157">
        <f t="shared" si="21"/>
        <v>156.72352167419999</v>
      </c>
      <c r="AS13" s="157">
        <f t="shared" si="21"/>
        <v>178.65233977599999</v>
      </c>
      <c r="AT13" s="157">
        <f t="shared" si="21"/>
        <v>114.33180776698001</v>
      </c>
      <c r="AU13" s="157">
        <f t="shared" si="21"/>
        <v>73.341843995000005</v>
      </c>
      <c r="AV13" s="157">
        <f t="shared" si="21"/>
        <v>18.003749987999999</v>
      </c>
      <c r="AW13" s="160">
        <f t="shared" si="21"/>
        <v>48.441659993999998</v>
      </c>
      <c r="AX13" s="99">
        <f t="shared" ref="AX13:BI13" si="22">SUM(AX14:AX17)</f>
        <v>104.90421132101</v>
      </c>
      <c r="AY13" s="99">
        <f t="shared" si="22"/>
        <v>114.7387199987002</v>
      </c>
      <c r="AZ13" s="99">
        <f t="shared" si="22"/>
        <v>156.99846599117993</v>
      </c>
      <c r="BA13" s="99">
        <f t="shared" si="22"/>
        <v>51.633464997500127</v>
      </c>
      <c r="BB13" s="99">
        <f t="shared" si="22"/>
        <v>8.8959330131000094</v>
      </c>
      <c r="BC13" s="99">
        <f t="shared" si="22"/>
        <v>7.9690500048999997</v>
      </c>
      <c r="BD13" s="99">
        <f t="shared" si="22"/>
        <v>11.665709998100001</v>
      </c>
      <c r="BE13" s="99">
        <f t="shared" si="22"/>
        <v>7.9915100004000008</v>
      </c>
      <c r="BF13" s="99">
        <f t="shared" si="22"/>
        <v>38.342775015000022</v>
      </c>
      <c r="BG13" s="99">
        <f t="shared" si="22"/>
        <v>18.973994998200098</v>
      </c>
      <c r="BH13" s="99">
        <f t="shared" si="22"/>
        <v>8.8671445092999992</v>
      </c>
      <c r="BI13" s="99">
        <f t="shared" si="22"/>
        <v>33.937199997010005</v>
      </c>
      <c r="BJ13" s="98">
        <f t="shared" ref="BJ13:BL13" si="23">SUM(BJ14:BJ17)</f>
        <v>73.409902996699969</v>
      </c>
      <c r="BK13" s="99">
        <f t="shared" si="23"/>
        <v>130.57549600040002</v>
      </c>
      <c r="BL13" s="99">
        <f t="shared" si="23"/>
        <v>66.377131996100005</v>
      </c>
      <c r="BM13" s="99">
        <f t="shared" ref="BM13:BN13" si="24">SUM(BM14:BM17)</f>
        <v>15.643284990999902</v>
      </c>
      <c r="BN13" s="99">
        <f t="shared" si="24"/>
        <v>69.046759998100001</v>
      </c>
      <c r="BO13" s="141">
        <f t="shared" ref="BO13:BP13" si="25">SUM(BO14:BO17)</f>
        <v>174.88420501979994</v>
      </c>
      <c r="BP13" s="141">
        <f t="shared" si="25"/>
        <v>241.85548499899991</v>
      </c>
      <c r="BQ13" s="141">
        <f t="shared" ref="BQ13:BS13" si="26">SUM(BQ14:BQ17)</f>
        <v>146.523</v>
      </c>
      <c r="BR13" s="141">
        <f t="shared" ref="BR13" si="27">SUM(BR14:BR17)</f>
        <v>50.765599999999999</v>
      </c>
      <c r="BS13" s="141">
        <f t="shared" si="26"/>
        <v>17.567999999999998</v>
      </c>
      <c r="BT13" s="138">
        <f t="shared" si="8"/>
        <v>-7.4101157839109533E-2</v>
      </c>
    </row>
    <row r="14" spans="1:73">
      <c r="A14" s="149" t="s">
        <v>204</v>
      </c>
      <c r="B14" s="102">
        <v>94.224000000000004</v>
      </c>
      <c r="C14" s="102">
        <v>134.196</v>
      </c>
      <c r="D14" s="102">
        <v>143.06899999999999</v>
      </c>
      <c r="E14" s="102">
        <v>97.406999999999996</v>
      </c>
      <c r="F14" s="102">
        <v>27.88</v>
      </c>
      <c r="G14" s="102">
        <v>122.042</v>
      </c>
      <c r="H14" s="102">
        <v>122.182</v>
      </c>
      <c r="I14" s="102">
        <v>36.054000000000002</v>
      </c>
      <c r="J14" s="102">
        <v>70.399000000000001</v>
      </c>
      <c r="K14" s="102">
        <v>86.608999999999995</v>
      </c>
      <c r="L14" s="102">
        <v>60.264000000000003</v>
      </c>
      <c r="M14" s="102">
        <v>54.642000000000003</v>
      </c>
      <c r="N14" s="101">
        <v>84.634249999999994</v>
      </c>
      <c r="O14" s="102">
        <v>53.522260000000003</v>
      </c>
      <c r="P14" s="102">
        <v>42.678452</v>
      </c>
      <c r="Q14" s="102">
        <v>17.129094963</v>
      </c>
      <c r="R14" s="102">
        <v>10.81433</v>
      </c>
      <c r="S14" s="102">
        <v>51.829835000000003</v>
      </c>
      <c r="T14" s="102">
        <v>181.38499300000001</v>
      </c>
      <c r="U14" s="102">
        <v>189.74027799999999</v>
      </c>
      <c r="V14" s="102">
        <v>128.17281500000001</v>
      </c>
      <c r="W14" s="102">
        <v>22.058267000000001</v>
      </c>
      <c r="X14" s="102">
        <v>6.545331</v>
      </c>
      <c r="Y14" s="113">
        <v>70.415380999999996</v>
      </c>
      <c r="Z14" s="102">
        <v>120.258335</v>
      </c>
      <c r="AA14" s="102">
        <v>156.57261800000001</v>
      </c>
      <c r="AB14" s="102">
        <v>125.75232800000001</v>
      </c>
      <c r="AC14" s="102">
        <v>116.265485</v>
      </c>
      <c r="AD14" s="102">
        <v>64.094480000000004</v>
      </c>
      <c r="AE14" s="102">
        <v>117.822727</v>
      </c>
      <c r="AF14" s="102">
        <v>125.39095399999999</v>
      </c>
      <c r="AG14" s="102">
        <v>157.9948</v>
      </c>
      <c r="AH14" s="102">
        <v>86.629689999999997</v>
      </c>
      <c r="AI14" s="102">
        <v>63.940556999999998</v>
      </c>
      <c r="AJ14" s="102">
        <v>3.30362</v>
      </c>
      <c r="AK14" s="102">
        <v>42.980266</v>
      </c>
      <c r="AL14" s="122">
        <v>105.57716000000001</v>
      </c>
      <c r="AM14" s="123">
        <v>122.23586</v>
      </c>
      <c r="AN14" s="123">
        <v>169.94097500000001</v>
      </c>
      <c r="AO14" s="123">
        <v>53.026868999999998</v>
      </c>
      <c r="AP14" s="123">
        <v>16.877594999999999</v>
      </c>
      <c r="AQ14" s="123">
        <v>122.01748000000001</v>
      </c>
      <c r="AR14" s="123">
        <v>139.808795</v>
      </c>
      <c r="AS14" s="123">
        <v>150.794455</v>
      </c>
      <c r="AT14" s="123">
        <v>97.754417000000004</v>
      </c>
      <c r="AU14" s="123">
        <v>52.766170000000002</v>
      </c>
      <c r="AV14" s="123">
        <v>10.227565</v>
      </c>
      <c r="AW14" s="129">
        <v>41.222299999999997</v>
      </c>
      <c r="AX14" s="102">
        <v>98.988574999999997</v>
      </c>
      <c r="AY14" s="102">
        <v>109.646755</v>
      </c>
      <c r="AZ14" s="102">
        <v>140.63486499999991</v>
      </c>
      <c r="BA14" s="102">
        <v>44.495530000000024</v>
      </c>
      <c r="BB14" s="102">
        <v>2.8530900000000003</v>
      </c>
      <c r="BC14" s="102">
        <v>3.44333</v>
      </c>
      <c r="BD14" s="102">
        <v>7.1010899999999992</v>
      </c>
      <c r="BE14" s="102">
        <v>4.9137200000000014</v>
      </c>
      <c r="BF14" s="102">
        <v>34.480590000000014</v>
      </c>
      <c r="BG14" s="102">
        <v>15.602869999999999</v>
      </c>
      <c r="BH14" s="102">
        <v>6.197379999999999</v>
      </c>
      <c r="BI14" s="102">
        <v>31.285850000000003</v>
      </c>
      <c r="BJ14" s="132">
        <v>68.772042999999968</v>
      </c>
      <c r="BK14" s="133">
        <v>125.07445600000003</v>
      </c>
      <c r="BL14" s="133">
        <v>58.655767000000004</v>
      </c>
      <c r="BM14" s="133">
        <v>10.463430000000001</v>
      </c>
      <c r="BN14" s="133">
        <v>61.855159999999998</v>
      </c>
      <c r="BO14" s="139">
        <v>163.01431500000001</v>
      </c>
      <c r="BP14" s="139">
        <v>214.80549499999987</v>
      </c>
      <c r="BQ14" s="139">
        <v>99.245400000000004</v>
      </c>
      <c r="BR14" s="139">
        <v>32.807000000000002</v>
      </c>
      <c r="BS14" s="139">
        <v>8.58</v>
      </c>
      <c r="BT14" s="140">
        <f t="shared" si="8"/>
        <v>-0.4501011672852494</v>
      </c>
    </row>
    <row r="15" spans="1:73">
      <c r="A15" s="149" t="s">
        <v>205</v>
      </c>
      <c r="B15" s="102">
        <v>1.083</v>
      </c>
      <c r="C15" s="102">
        <v>0.99399999999999999</v>
      </c>
      <c r="D15" s="102">
        <v>2.073</v>
      </c>
      <c r="E15" s="102">
        <v>1.728</v>
      </c>
      <c r="F15" s="102">
        <v>1.835</v>
      </c>
      <c r="G15" s="102">
        <v>2.206</v>
      </c>
      <c r="H15" s="102">
        <v>1.6339999999999999</v>
      </c>
      <c r="I15" s="102">
        <v>1.5580000000000001</v>
      </c>
      <c r="J15" s="102">
        <v>1.8460000000000001</v>
      </c>
      <c r="K15" s="102">
        <v>1.1020000000000001</v>
      </c>
      <c r="L15" s="102">
        <v>0.93100000000000005</v>
      </c>
      <c r="M15" s="102">
        <v>1.3540000000000001</v>
      </c>
      <c r="N15" s="101">
        <v>0.91781433999999995</v>
      </c>
      <c r="O15" s="102">
        <v>0.94609100000000002</v>
      </c>
      <c r="P15" s="102">
        <v>0.32609300000000002</v>
      </c>
      <c r="Q15" s="102">
        <v>0.31098999999999999</v>
      </c>
      <c r="R15" s="102">
        <v>0.56486000000000003</v>
      </c>
      <c r="S15" s="102">
        <v>0.27731</v>
      </c>
      <c r="T15" s="102">
        <v>0.22913</v>
      </c>
      <c r="U15" s="102">
        <v>5.5320000000000001E-2</v>
      </c>
      <c r="V15" s="102">
        <v>0.34016999999999997</v>
      </c>
      <c r="W15" s="102">
        <v>0.13566</v>
      </c>
      <c r="X15" s="102">
        <v>8.9260000000000006E-2</v>
      </c>
      <c r="Y15" s="113">
        <v>0.22889000000000001</v>
      </c>
      <c r="Z15" s="102">
        <v>2.7044600000000001</v>
      </c>
      <c r="AA15" s="102">
        <v>2.78816</v>
      </c>
      <c r="AB15" s="102">
        <v>3.099205</v>
      </c>
      <c r="AC15" s="102">
        <v>3.4471250000000002</v>
      </c>
      <c r="AD15" s="102">
        <v>2.4909400000000002</v>
      </c>
      <c r="AE15" s="102">
        <v>2.16154</v>
      </c>
      <c r="AF15" s="102">
        <v>1.71105</v>
      </c>
      <c r="AG15" s="102">
        <v>1.0844524369999999</v>
      </c>
      <c r="AH15" s="102">
        <v>1.2842450000000001</v>
      </c>
      <c r="AI15" s="102">
        <v>2.7049899962000001</v>
      </c>
      <c r="AJ15" s="102">
        <v>3.0380550041099998</v>
      </c>
      <c r="AK15" s="102">
        <v>2.5337999999999998</v>
      </c>
      <c r="AL15" s="122">
        <v>2.8838599999999999</v>
      </c>
      <c r="AM15" s="123">
        <v>2.7008999999999999</v>
      </c>
      <c r="AN15" s="123">
        <v>4.1752700000000003</v>
      </c>
      <c r="AO15" s="123">
        <v>3.126205465</v>
      </c>
      <c r="AP15" s="123">
        <v>3.8842099999999999</v>
      </c>
      <c r="AQ15" s="123">
        <v>2.3129</v>
      </c>
      <c r="AR15" s="123">
        <v>2.7874099999999999</v>
      </c>
      <c r="AS15" s="123">
        <v>1.6213500000000001</v>
      </c>
      <c r="AT15" s="123">
        <v>0.94020000000000004</v>
      </c>
      <c r="AU15" s="123">
        <v>1.6517999999999999</v>
      </c>
      <c r="AV15" s="123">
        <v>1.29983</v>
      </c>
      <c r="AW15" s="129">
        <v>3.0438999999999998</v>
      </c>
      <c r="AX15" s="102">
        <v>3.3531713319999996</v>
      </c>
      <c r="AY15" s="102">
        <v>2.2000499999999996</v>
      </c>
      <c r="AZ15" s="102">
        <v>3.6134800000000009</v>
      </c>
      <c r="BA15" s="102">
        <v>3.2606099999999998</v>
      </c>
      <c r="BB15" s="102">
        <v>3.0869999999999997</v>
      </c>
      <c r="BC15" s="102">
        <v>2.6814499999999999</v>
      </c>
      <c r="BD15" s="102">
        <v>3.0729999999999995</v>
      </c>
      <c r="BE15" s="102">
        <v>1.8552599999999999</v>
      </c>
      <c r="BF15" s="102">
        <v>1.1115800000000002</v>
      </c>
      <c r="BG15" s="102">
        <v>1.3587500000000001</v>
      </c>
      <c r="BH15" s="102">
        <v>1.3071761099999999</v>
      </c>
      <c r="BI15" s="102">
        <v>1.7796899999999998</v>
      </c>
      <c r="BJ15" s="132">
        <v>2.0291000000000001</v>
      </c>
      <c r="BK15" s="133">
        <v>2.6198700000000001</v>
      </c>
      <c r="BL15" s="133">
        <v>3.5855800000000002</v>
      </c>
      <c r="BM15" s="133">
        <v>3.6212099999999987</v>
      </c>
      <c r="BN15" s="133">
        <v>3.5275400000000001</v>
      </c>
      <c r="BO15" s="139">
        <v>3.2242999999999999</v>
      </c>
      <c r="BP15" s="139">
        <v>3.8676300000000006</v>
      </c>
      <c r="BQ15" s="139">
        <v>4.9119999999999999</v>
      </c>
      <c r="BR15" s="139">
        <v>4.0705999999999998</v>
      </c>
      <c r="BS15" s="139">
        <v>1.5269999999999999</v>
      </c>
      <c r="BT15" s="140">
        <f t="shared" si="8"/>
        <v>0.12382704691812307</v>
      </c>
    </row>
    <row r="16" spans="1:73">
      <c r="A16" s="149" t="s">
        <v>177</v>
      </c>
      <c r="B16" s="102">
        <v>2.8330000000000002</v>
      </c>
      <c r="C16" s="102">
        <v>23.677</v>
      </c>
      <c r="D16" s="102">
        <v>21.204000000000001</v>
      </c>
      <c r="E16" s="102">
        <v>8.2029999999999994</v>
      </c>
      <c r="F16" s="102">
        <v>6.726</v>
      </c>
      <c r="G16" s="102">
        <v>13.122</v>
      </c>
      <c r="H16" s="102">
        <v>19.567</v>
      </c>
      <c r="I16" s="102">
        <v>17.547000000000001</v>
      </c>
      <c r="J16" s="102">
        <v>11.503</v>
      </c>
      <c r="K16" s="102">
        <v>12.986000000000001</v>
      </c>
      <c r="L16" s="102">
        <v>2.3380000000000001</v>
      </c>
      <c r="M16" s="102">
        <v>3.532</v>
      </c>
      <c r="N16" s="101">
        <v>1.5392600000000001</v>
      </c>
      <c r="O16" s="102">
        <v>7.6659100000000002</v>
      </c>
      <c r="P16" s="102">
        <v>9.3394049999999993</v>
      </c>
      <c r="Q16" s="102">
        <v>3.75461</v>
      </c>
      <c r="R16" s="102">
        <v>7.5733800000000002</v>
      </c>
      <c r="S16" s="102">
        <v>1.5376099999999999</v>
      </c>
      <c r="T16" s="102">
        <v>13.188499999999999</v>
      </c>
      <c r="U16" s="102">
        <v>23.458365000000001</v>
      </c>
      <c r="V16" s="102">
        <v>11.00179</v>
      </c>
      <c r="W16" s="102">
        <v>20.132004999999999</v>
      </c>
      <c r="X16" s="102">
        <v>3.5222199999999999</v>
      </c>
      <c r="Y16" s="113">
        <v>5.5379649999999998</v>
      </c>
      <c r="Z16" s="102">
        <v>5.6360000000000001</v>
      </c>
      <c r="AA16" s="102">
        <v>47.151000000000003</v>
      </c>
      <c r="AB16" s="102">
        <v>22.954999999999998</v>
      </c>
      <c r="AC16" s="102">
        <v>14.27</v>
      </c>
      <c r="AD16" s="102">
        <v>10.215999999999999</v>
      </c>
      <c r="AE16" s="102">
        <v>7.0720000000000001</v>
      </c>
      <c r="AF16" s="102">
        <v>30.527999999999999</v>
      </c>
      <c r="AG16" s="102">
        <v>28.177</v>
      </c>
      <c r="AH16" s="102">
        <v>6.7290000000000001</v>
      </c>
      <c r="AI16" s="102">
        <v>7.093</v>
      </c>
      <c r="AJ16" s="102">
        <v>2.484</v>
      </c>
      <c r="AK16" s="102">
        <v>3.5390000000000001</v>
      </c>
      <c r="AL16" s="122">
        <v>1.7175822359999999</v>
      </c>
      <c r="AM16" s="123">
        <v>10.100250940960001</v>
      </c>
      <c r="AN16" s="123">
        <v>12.117971216100001</v>
      </c>
      <c r="AO16" s="123">
        <v>8.5057051559999994</v>
      </c>
      <c r="AP16" s="123">
        <v>3.1061510000000001</v>
      </c>
      <c r="AQ16" s="123">
        <v>1.0654269999999999</v>
      </c>
      <c r="AR16" s="123">
        <v>12.265582999999999</v>
      </c>
      <c r="AS16" s="123">
        <v>19.796634999999998</v>
      </c>
      <c r="AT16" s="123">
        <v>10.663855999999999</v>
      </c>
      <c r="AU16" s="123">
        <v>9.0968999999999998</v>
      </c>
      <c r="AV16" s="123">
        <v>4.2796200000000004</v>
      </c>
      <c r="AW16" s="129">
        <v>2.0908000000000002</v>
      </c>
      <c r="AX16" s="102">
        <v>1.0609200000000001</v>
      </c>
      <c r="AY16" s="102">
        <v>2.1788349999999994</v>
      </c>
      <c r="AZ16" s="102">
        <v>6.232945</v>
      </c>
      <c r="BA16" s="102">
        <v>1.643985</v>
      </c>
      <c r="BB16" s="102">
        <v>1.5084500000000001</v>
      </c>
      <c r="BC16" s="102">
        <v>1.2261600050000001</v>
      </c>
      <c r="BD16" s="102">
        <v>0.6196299999999999</v>
      </c>
      <c r="BE16" s="102">
        <v>0.59933000000000003</v>
      </c>
      <c r="BF16" s="102">
        <v>1.11111</v>
      </c>
      <c r="BG16" s="102">
        <v>0.71214500000000003</v>
      </c>
      <c r="BH16" s="102">
        <v>0.80152839910000007</v>
      </c>
      <c r="BI16" s="102">
        <v>0.23101000000000002</v>
      </c>
      <c r="BJ16" s="132">
        <v>1.9092599999999997</v>
      </c>
      <c r="BK16" s="133">
        <v>1.9528400000000001</v>
      </c>
      <c r="BL16" s="133">
        <v>2.7137699999999998</v>
      </c>
      <c r="BM16" s="133">
        <v>0.83063500000000012</v>
      </c>
      <c r="BN16" s="133">
        <v>1.8158099999999993</v>
      </c>
      <c r="BO16" s="139">
        <v>5.6540500160000011</v>
      </c>
      <c r="BP16" s="139">
        <v>20.102465004000003</v>
      </c>
      <c r="BQ16" s="139">
        <v>39.3324</v>
      </c>
      <c r="BR16" s="139">
        <v>10.285299999999999</v>
      </c>
      <c r="BS16" s="139">
        <v>4.8689999999999998</v>
      </c>
      <c r="BT16" s="140">
        <f t="shared" si="8"/>
        <v>5.8370907610107485</v>
      </c>
    </row>
    <row r="17" spans="1:75">
      <c r="A17" s="149" t="s">
        <v>226</v>
      </c>
      <c r="B17" s="102">
        <v>4.7809999999999997</v>
      </c>
      <c r="C17" s="102">
        <v>4.4109999999999996</v>
      </c>
      <c r="D17" s="102">
        <v>2.282</v>
      </c>
      <c r="E17" s="102">
        <v>2.621</v>
      </c>
      <c r="F17" s="102">
        <v>4.8070000000000004</v>
      </c>
      <c r="G17" s="102">
        <v>2.2210000000000001</v>
      </c>
      <c r="H17" s="102">
        <v>4.4729999999999999</v>
      </c>
      <c r="I17" s="102">
        <v>1.9379999999999999</v>
      </c>
      <c r="J17" s="102">
        <v>2.3460000000000001</v>
      </c>
      <c r="K17" s="102">
        <v>5.19</v>
      </c>
      <c r="L17" s="102">
        <v>4.5140000000000002</v>
      </c>
      <c r="M17" s="102">
        <v>2.9889999999999999</v>
      </c>
      <c r="N17" s="101">
        <v>1.65238</v>
      </c>
      <c r="O17" s="102">
        <v>4.7561613659999997</v>
      </c>
      <c r="P17" s="102">
        <v>2.2962471899999999</v>
      </c>
      <c r="Q17" s="102">
        <v>2.384204939</v>
      </c>
      <c r="R17" s="102">
        <v>3.6780205399999999</v>
      </c>
      <c r="S17" s="102">
        <v>2.1388468089999999</v>
      </c>
      <c r="T17" s="102">
        <v>4.5905239099999999</v>
      </c>
      <c r="U17" s="102">
        <v>1.6640338050000001</v>
      </c>
      <c r="V17" s="102">
        <v>3.424427702</v>
      </c>
      <c r="W17" s="102">
        <v>4.5174322739999999</v>
      </c>
      <c r="X17" s="102">
        <v>1.67643721</v>
      </c>
      <c r="Y17" s="113">
        <v>3.0568938229999998</v>
      </c>
      <c r="Z17" s="102">
        <v>3.532</v>
      </c>
      <c r="AA17" s="102">
        <v>3.4159999999999999</v>
      </c>
      <c r="AB17" s="102">
        <v>3.907</v>
      </c>
      <c r="AC17" s="102">
        <v>3.0920000000000001</v>
      </c>
      <c r="AD17" s="102">
        <v>4.4509999999999996</v>
      </c>
      <c r="AE17" s="102">
        <v>2.4329999999999998</v>
      </c>
      <c r="AF17" s="102">
        <v>4.4080000000000004</v>
      </c>
      <c r="AG17" s="102">
        <v>2.1179999999999999</v>
      </c>
      <c r="AH17" s="102">
        <v>6.9320000000000004</v>
      </c>
      <c r="AI17" s="102">
        <v>2.3996</v>
      </c>
      <c r="AJ17" s="102">
        <v>4.3639999999999999</v>
      </c>
      <c r="AK17" s="102">
        <v>2.39</v>
      </c>
      <c r="AL17" s="122">
        <v>6.1426149947999003</v>
      </c>
      <c r="AM17" s="123">
        <v>2.2243123440000998</v>
      </c>
      <c r="AN17" s="123">
        <v>11.270871004300201</v>
      </c>
      <c r="AO17" s="123">
        <v>4.1597590051000104</v>
      </c>
      <c r="AP17" s="123">
        <v>2.3427730000998999</v>
      </c>
      <c r="AQ17" s="123">
        <v>4.5145799981000101</v>
      </c>
      <c r="AR17" s="123">
        <v>1.8617336741999999</v>
      </c>
      <c r="AS17" s="123">
        <v>6.4398997759998302</v>
      </c>
      <c r="AT17" s="123">
        <v>4.9733347669801997</v>
      </c>
      <c r="AU17" s="123">
        <v>9.8269739949999995</v>
      </c>
      <c r="AV17" s="123">
        <v>2.19673498800003</v>
      </c>
      <c r="AW17" s="129">
        <v>2.0846599939999901</v>
      </c>
      <c r="AX17" s="102">
        <v>1.5015449890099997</v>
      </c>
      <c r="AY17" s="102">
        <v>0.7130799987002</v>
      </c>
      <c r="AZ17" s="102">
        <v>6.5171759911800047</v>
      </c>
      <c r="BA17" s="102">
        <v>2.2333399975001003</v>
      </c>
      <c r="BB17" s="102">
        <v>1.4473930131000097</v>
      </c>
      <c r="BC17" s="102">
        <v>0.61810999990000004</v>
      </c>
      <c r="BD17" s="102">
        <v>0.8719899981</v>
      </c>
      <c r="BE17" s="102">
        <v>0.6232000003999999</v>
      </c>
      <c r="BF17" s="102">
        <v>1.6394950149999998</v>
      </c>
      <c r="BG17" s="102">
        <v>1.3002299982001</v>
      </c>
      <c r="BH17" s="102">
        <v>0.56106000019999991</v>
      </c>
      <c r="BI17" s="102">
        <v>0.64064999701000014</v>
      </c>
      <c r="BJ17" s="132">
        <v>0.69949999669999996</v>
      </c>
      <c r="BK17" s="133">
        <v>0.92833000040000002</v>
      </c>
      <c r="BL17" s="133">
        <v>1.4220149960999999</v>
      </c>
      <c r="BM17" s="133">
        <v>0.72800999099990005</v>
      </c>
      <c r="BN17" s="133">
        <v>1.8482499980999998</v>
      </c>
      <c r="BO17" s="139">
        <v>2.9915400037999005</v>
      </c>
      <c r="BP17" s="139">
        <v>3.0798949950000503</v>
      </c>
      <c r="BQ17" s="139">
        <v>3.0331999999999999</v>
      </c>
      <c r="BR17" s="139">
        <v>3.6027</v>
      </c>
      <c r="BS17" s="139">
        <v>2.5920000000000001</v>
      </c>
      <c r="BT17" s="140">
        <f t="shared" si="8"/>
        <v>0.9934934616091684</v>
      </c>
    </row>
    <row r="18" spans="1:75">
      <c r="A18" s="150" t="s">
        <v>121</v>
      </c>
      <c r="B18" s="151">
        <v>0.40490805500000698</v>
      </c>
      <c r="C18" s="151">
        <v>0.26780103000014799</v>
      </c>
      <c r="D18" s="151">
        <v>0.64938688500001396</v>
      </c>
      <c r="E18" s="151">
        <v>0.298433014999959</v>
      </c>
      <c r="F18" s="151">
        <v>0.33864584599999897</v>
      </c>
      <c r="G18" s="151">
        <v>0.30038619799990601</v>
      </c>
      <c r="H18" s="151">
        <v>0.61643400599993803</v>
      </c>
      <c r="I18" s="151">
        <v>0.44954472599994899</v>
      </c>
      <c r="J18" s="151">
        <v>0.51908004000003005</v>
      </c>
      <c r="K18" s="151">
        <v>0.30376262699998902</v>
      </c>
      <c r="L18" s="151">
        <v>0.20163894100001201</v>
      </c>
      <c r="M18" s="151">
        <v>0.16742870500004201</v>
      </c>
      <c r="N18" s="153">
        <v>0.62620564499999498</v>
      </c>
      <c r="O18" s="151">
        <v>0.71590930300009503</v>
      </c>
      <c r="P18" s="151">
        <v>1.5607644270000001</v>
      </c>
      <c r="Q18" s="151">
        <v>0.86501529200000404</v>
      </c>
      <c r="R18" s="151">
        <v>1.3508855</v>
      </c>
      <c r="S18" s="151">
        <v>2.3276092620000002</v>
      </c>
      <c r="T18" s="151">
        <v>2.5484968130001202</v>
      </c>
      <c r="U18" s="151">
        <v>1.14250187699904</v>
      </c>
      <c r="V18" s="151">
        <v>0.78745230700002899</v>
      </c>
      <c r="W18" s="151">
        <v>1.34755521200001</v>
      </c>
      <c r="X18" s="151">
        <v>1.39940672300001</v>
      </c>
      <c r="Y18" s="155">
        <v>4.5243327659999899</v>
      </c>
      <c r="Z18" s="151">
        <v>7.59</v>
      </c>
      <c r="AA18" s="151">
        <v>6.4569999999999999</v>
      </c>
      <c r="AB18" s="151">
        <v>4.37</v>
      </c>
      <c r="AC18" s="151">
        <v>2.3650000000000002</v>
      </c>
      <c r="AD18" s="151">
        <v>1.9219999999999999</v>
      </c>
      <c r="AE18" s="151">
        <v>2.956</v>
      </c>
      <c r="AF18" s="151">
        <v>2.9860000000000002</v>
      </c>
      <c r="AG18" s="151">
        <v>2.73</v>
      </c>
      <c r="AH18" s="151">
        <v>3.5030000000000001</v>
      </c>
      <c r="AI18" s="151">
        <v>2.069</v>
      </c>
      <c r="AJ18" s="151">
        <v>3.0569999999999999</v>
      </c>
      <c r="AK18" s="151">
        <v>6.298</v>
      </c>
      <c r="AL18" s="158">
        <v>6.6852999999999998</v>
      </c>
      <c r="AM18" s="159">
        <v>5.5824999999999996</v>
      </c>
      <c r="AN18" s="159">
        <v>3.0165000000000002</v>
      </c>
      <c r="AO18" s="159">
        <v>0.73319999999999996</v>
      </c>
      <c r="AP18" s="159">
        <v>0.69569999999999999</v>
      </c>
      <c r="AQ18" s="159">
        <v>0.68759999999999999</v>
      </c>
      <c r="AR18" s="159">
        <v>1.5703</v>
      </c>
      <c r="AS18" s="159">
        <v>2.5920000000000001</v>
      </c>
      <c r="AT18" s="159">
        <v>2.1918000000000002</v>
      </c>
      <c r="AU18" s="159">
        <v>2.3769999999999998</v>
      </c>
      <c r="AV18" s="159">
        <v>4.0134999999999996</v>
      </c>
      <c r="AW18" s="161">
        <v>8.3185000000000002</v>
      </c>
      <c r="AX18" s="162">
        <v>2.9730544265004863</v>
      </c>
      <c r="AY18" s="162">
        <v>6.3120916076168649</v>
      </c>
      <c r="AZ18" s="162">
        <v>4.1838424008351289</v>
      </c>
      <c r="BA18" s="162">
        <v>2.1650004069796123</v>
      </c>
      <c r="BB18" s="162">
        <v>1.5602852770074096</v>
      </c>
      <c r="BC18" s="162">
        <v>1.0018430994362715</v>
      </c>
      <c r="BD18" s="162">
        <v>1.313842459234198</v>
      </c>
      <c r="BE18" s="162">
        <v>5.004655045145606</v>
      </c>
      <c r="BF18" s="162">
        <v>3.1482419967340247</v>
      </c>
      <c r="BG18" s="162">
        <v>2.482791999240042</v>
      </c>
      <c r="BH18" s="162">
        <v>4.9155574248238336</v>
      </c>
      <c r="BI18" s="162">
        <v>5.5973182988694461</v>
      </c>
      <c r="BJ18" s="163">
        <v>5.9160000000000004</v>
      </c>
      <c r="BK18" s="162">
        <v>4.6790000000000003</v>
      </c>
      <c r="BL18" s="162">
        <v>3.806</v>
      </c>
      <c r="BM18" s="162">
        <v>5.1539999999999999</v>
      </c>
      <c r="BN18" s="162">
        <v>2.9039999999999999</v>
      </c>
      <c r="BO18" s="162">
        <v>6.89</v>
      </c>
      <c r="BP18" s="162">
        <v>3.706817</v>
      </c>
      <c r="BQ18" s="162">
        <v>1.9723999999999999</v>
      </c>
      <c r="BR18" s="162">
        <v>2.9868000000000001</v>
      </c>
      <c r="BS18" s="162">
        <v>10.347</v>
      </c>
      <c r="BT18" s="166">
        <f t="shared" si="8"/>
        <v>3.1674856384131713</v>
      </c>
    </row>
    <row r="19" spans="1:75">
      <c r="A19" s="83" t="s">
        <v>59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BT19" s="24"/>
      <c r="BV19" s="24"/>
      <c r="BW19" s="52"/>
    </row>
    <row r="20" spans="1:75">
      <c r="A20" s="108" t="s">
        <v>227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109"/>
      <c r="S20" s="109"/>
      <c r="T20" s="109"/>
      <c r="U20" s="109"/>
      <c r="V20" s="109"/>
      <c r="W20" s="109"/>
      <c r="X20" s="109"/>
      <c r="Y20" s="109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109"/>
      <c r="AL20" s="109"/>
      <c r="AM20" s="109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W20" s="52"/>
    </row>
    <row r="21" spans="1:75">
      <c r="A21" s="108" t="s">
        <v>61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17"/>
      <c r="S21" s="117"/>
      <c r="T21" s="117"/>
      <c r="U21" s="117"/>
      <c r="V21" s="117"/>
      <c r="W21" s="117"/>
      <c r="X21" s="117"/>
      <c r="Y21" s="117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109"/>
      <c r="AM21" s="109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W21" s="52"/>
    </row>
    <row r="22" spans="1:7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7"/>
      <c r="W22" s="27"/>
      <c r="X22" s="27"/>
      <c r="Y22" s="27"/>
      <c r="Z22" s="24"/>
      <c r="AA22" s="24"/>
      <c r="AB22" s="27"/>
      <c r="AC22" s="27"/>
      <c r="AD22" s="27"/>
      <c r="AE22" s="27"/>
      <c r="AF22" s="27"/>
      <c r="AG22" s="27"/>
      <c r="AH22" s="27"/>
      <c r="AI22" s="27"/>
      <c r="AJ22" s="27"/>
      <c r="AK22" s="109"/>
      <c r="AM22" s="109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</row>
    <row r="23" spans="1:7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</row>
    <row r="24" spans="1:7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</row>
    <row r="25" spans="1:7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</row>
    <row r="26" spans="1:7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</row>
    <row r="27" spans="1:7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</row>
    <row r="28" spans="1:75">
      <c r="N28" s="24"/>
      <c r="Z28" s="24"/>
    </row>
    <row r="29" spans="1:75">
      <c r="N29" s="24"/>
      <c r="O29" s="24"/>
      <c r="Z29" s="24"/>
      <c r="AA29" s="24"/>
    </row>
    <row r="30" spans="1:75">
      <c r="N30" s="24"/>
      <c r="O30" s="24"/>
      <c r="Z30" s="24"/>
      <c r="AA30" s="24"/>
      <c r="BT30" t="s">
        <v>228</v>
      </c>
    </row>
    <row r="31" spans="1:75">
      <c r="N31" s="24"/>
      <c r="O31" s="24"/>
      <c r="Z31" s="24"/>
      <c r="AA31" s="24"/>
    </row>
    <row r="32" spans="1:75">
      <c r="N32" s="24"/>
      <c r="O32" s="24"/>
      <c r="Z32" s="24"/>
      <c r="AA32" s="24"/>
    </row>
  </sheetData>
  <mergeCells count="7">
    <mergeCell ref="BJ6:BT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1400-000000000000}"/>
  </hyperlinks>
  <pageMargins left="0.7" right="0.7" top="0.75" bottom="0.75" header="0.3" footer="0.3"/>
  <pageSetup orientation="portrait"/>
  <ignoredErrors>
    <ignoredError sqref="B13:BS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/>
  </sheetPr>
  <dimension ref="A1:HJ35"/>
  <sheetViews>
    <sheetView showGridLines="0" tabSelected="1" zoomScale="90" zoomScaleNormal="90" workbookViewId="0">
      <pane xSplit="1" ySplit="8" topLeftCell="BG9" activePane="bottomRight" state="frozen"/>
      <selection pane="topRight"/>
      <selection pane="bottomLeft"/>
      <selection pane="bottomRight" activeCell="BG25" sqref="BG25"/>
    </sheetView>
  </sheetViews>
  <sheetFormatPr baseColWidth="10" defaultColWidth="11" defaultRowHeight="15"/>
  <cols>
    <col min="1" max="1" width="13.140625" customWidth="1"/>
    <col min="2" max="25" width="7.85546875" customWidth="1"/>
    <col min="26" max="67" width="8.5703125" customWidth="1"/>
    <col min="68" max="71" width="10.42578125" customWidth="1"/>
    <col min="72" max="72" width="12.5703125" customWidth="1"/>
  </cols>
  <sheetData>
    <row r="1" spans="1:72">
      <c r="A1" s="87" t="s">
        <v>30</v>
      </c>
    </row>
    <row r="3" spans="1:72">
      <c r="A3" s="88" t="s">
        <v>229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</row>
    <row r="4" spans="1:72" ht="15" customHeight="1">
      <c r="A4" s="56" t="s">
        <v>225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</row>
    <row r="5" spans="1:72">
      <c r="A5" s="56" t="s">
        <v>230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</row>
    <row r="6" spans="1:72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</row>
    <row r="7" spans="1:72" ht="18.75" customHeight="1">
      <c r="A7" s="682" t="s">
        <v>34</v>
      </c>
      <c r="B7" s="682">
        <v>2019</v>
      </c>
      <c r="C7" s="683"/>
      <c r="D7" s="683"/>
      <c r="E7" s="683"/>
      <c r="F7" s="683"/>
      <c r="G7" s="683"/>
      <c r="H7" s="683"/>
      <c r="I7" s="683"/>
      <c r="J7" s="683"/>
      <c r="K7" s="683"/>
      <c r="L7" s="683"/>
      <c r="M7" s="684"/>
      <c r="N7" s="682">
        <v>2020</v>
      </c>
      <c r="O7" s="683"/>
      <c r="P7" s="683"/>
      <c r="Q7" s="683"/>
      <c r="R7" s="683"/>
      <c r="S7" s="683"/>
      <c r="T7" s="683"/>
      <c r="U7" s="683"/>
      <c r="V7" s="683"/>
      <c r="W7" s="683"/>
      <c r="X7" s="683"/>
      <c r="Y7" s="684"/>
      <c r="Z7" s="682">
        <v>2021</v>
      </c>
      <c r="AA7" s="683"/>
      <c r="AB7" s="683"/>
      <c r="AC7" s="683"/>
      <c r="AD7" s="683"/>
      <c r="AE7" s="683"/>
      <c r="AF7" s="683"/>
      <c r="AG7" s="683"/>
      <c r="AH7" s="683"/>
      <c r="AI7" s="683"/>
      <c r="AJ7" s="683"/>
      <c r="AK7" s="683"/>
      <c r="AL7" s="682">
        <v>2022</v>
      </c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4"/>
      <c r="AX7" s="683">
        <v>2023</v>
      </c>
      <c r="AY7" s="683"/>
      <c r="AZ7" s="683"/>
      <c r="BA7" s="683"/>
      <c r="BB7" s="683"/>
      <c r="BC7" s="683"/>
      <c r="BD7" s="683"/>
      <c r="BE7" s="683"/>
      <c r="BF7" s="683"/>
      <c r="BG7" s="683"/>
      <c r="BH7" s="683"/>
      <c r="BI7" s="683"/>
      <c r="BJ7" s="722">
        <v>2024</v>
      </c>
      <c r="BK7" s="683"/>
      <c r="BL7" s="683"/>
      <c r="BM7" s="683"/>
      <c r="BN7" s="683"/>
      <c r="BO7" s="683"/>
      <c r="BP7" s="683"/>
      <c r="BQ7" s="683"/>
      <c r="BR7" s="683"/>
      <c r="BS7" s="683"/>
      <c r="BT7" s="684"/>
    </row>
    <row r="8" spans="1:72" ht="25.5">
      <c r="A8" s="717"/>
      <c r="B8" s="91" t="s">
        <v>35</v>
      </c>
      <c r="C8" s="91" t="s">
        <v>36</v>
      </c>
      <c r="D8" s="92" t="s">
        <v>37</v>
      </c>
      <c r="E8" s="92" t="s">
        <v>38</v>
      </c>
      <c r="F8" s="93" t="s">
        <v>39</v>
      </c>
      <c r="G8" s="93" t="s">
        <v>40</v>
      </c>
      <c r="H8" s="93" t="s">
        <v>41</v>
      </c>
      <c r="I8" s="93" t="s">
        <v>42</v>
      </c>
      <c r="J8" s="93" t="s">
        <v>43</v>
      </c>
      <c r="K8" s="93" t="s">
        <v>44</v>
      </c>
      <c r="L8" s="93" t="s">
        <v>45</v>
      </c>
      <c r="M8" s="92" t="s">
        <v>46</v>
      </c>
      <c r="N8" s="91" t="s">
        <v>35</v>
      </c>
      <c r="O8" s="91" t="s">
        <v>36</v>
      </c>
      <c r="P8" s="92" t="s">
        <v>37</v>
      </c>
      <c r="Q8" s="92" t="s">
        <v>38</v>
      </c>
      <c r="R8" s="93" t="s">
        <v>39</v>
      </c>
      <c r="S8" s="93" t="s">
        <v>40</v>
      </c>
      <c r="T8" s="93" t="s">
        <v>41</v>
      </c>
      <c r="U8" s="93" t="s">
        <v>42</v>
      </c>
      <c r="V8" s="93" t="s">
        <v>43</v>
      </c>
      <c r="W8" s="93" t="s">
        <v>44</v>
      </c>
      <c r="X8" s="93" t="s">
        <v>45</v>
      </c>
      <c r="Y8" s="92" t="s">
        <v>46</v>
      </c>
      <c r="Z8" s="115" t="s">
        <v>35</v>
      </c>
      <c r="AA8" s="115" t="s">
        <v>36</v>
      </c>
      <c r="AB8" s="115" t="s">
        <v>37</v>
      </c>
      <c r="AC8" s="115" t="s">
        <v>38</v>
      </c>
      <c r="AD8" s="91" t="s">
        <v>39</v>
      </c>
      <c r="AE8" s="116" t="s">
        <v>40</v>
      </c>
      <c r="AF8" s="91" t="s">
        <v>41</v>
      </c>
      <c r="AG8" s="91" t="s">
        <v>42</v>
      </c>
      <c r="AH8" s="115" t="s">
        <v>47</v>
      </c>
      <c r="AI8" s="115" t="s">
        <v>44</v>
      </c>
      <c r="AJ8" s="115" t="s">
        <v>45</v>
      </c>
      <c r="AK8" s="115" t="s">
        <v>46</v>
      </c>
      <c r="AL8" s="115" t="s">
        <v>35</v>
      </c>
      <c r="AM8" s="115" t="s">
        <v>36</v>
      </c>
      <c r="AN8" s="115" t="s">
        <v>37</v>
      </c>
      <c r="AO8" s="115" t="s">
        <v>38</v>
      </c>
      <c r="AP8" s="115" t="s">
        <v>39</v>
      </c>
      <c r="AQ8" s="115" t="s">
        <v>40</v>
      </c>
      <c r="AR8" s="115" t="s">
        <v>41</v>
      </c>
      <c r="AS8" s="115" t="s">
        <v>42</v>
      </c>
      <c r="AT8" s="115" t="s">
        <v>47</v>
      </c>
      <c r="AU8" s="115" t="s">
        <v>44</v>
      </c>
      <c r="AV8" s="115" t="s">
        <v>45</v>
      </c>
      <c r="AW8" s="91" t="s">
        <v>46</v>
      </c>
      <c r="AX8" s="126" t="s">
        <v>35</v>
      </c>
      <c r="AY8" s="91" t="s">
        <v>36</v>
      </c>
      <c r="AZ8" s="92" t="s">
        <v>37</v>
      </c>
      <c r="BA8" s="92" t="s">
        <v>38</v>
      </c>
      <c r="BB8" s="93" t="s">
        <v>39</v>
      </c>
      <c r="BC8" s="93" t="s">
        <v>40</v>
      </c>
      <c r="BD8" s="93" t="s">
        <v>41</v>
      </c>
      <c r="BE8" s="93" t="s">
        <v>42</v>
      </c>
      <c r="BF8" s="93" t="s">
        <v>43</v>
      </c>
      <c r="BG8" s="93" t="s">
        <v>44</v>
      </c>
      <c r="BH8" s="93" t="s">
        <v>45</v>
      </c>
      <c r="BI8" s="93" t="s">
        <v>46</v>
      </c>
      <c r="BJ8" s="45" t="s">
        <v>35</v>
      </c>
      <c r="BK8" s="45" t="s">
        <v>36</v>
      </c>
      <c r="BL8" s="45" t="s">
        <v>37</v>
      </c>
      <c r="BM8" s="45" t="s">
        <v>38</v>
      </c>
      <c r="BN8" s="45" t="s">
        <v>39</v>
      </c>
      <c r="BO8" s="45" t="s">
        <v>40</v>
      </c>
      <c r="BP8" s="45" t="s">
        <v>41</v>
      </c>
      <c r="BQ8" s="45" t="s">
        <v>42</v>
      </c>
      <c r="BR8" s="45" t="s">
        <v>43</v>
      </c>
      <c r="BS8" s="664" t="s">
        <v>44</v>
      </c>
      <c r="BT8" s="45" t="str">
        <f>'Cdr 20 '!BT7</f>
        <v>Var. % 
Oct 24/23</v>
      </c>
    </row>
    <row r="9" spans="1:72">
      <c r="A9" s="94" t="s">
        <v>48</v>
      </c>
      <c r="B9" s="95">
        <f>+B10+B14+B19</f>
        <v>246.43700000000001</v>
      </c>
      <c r="C9" s="96">
        <f t="shared" ref="C9:L9" si="0">+C10+C14+C19</f>
        <v>380.661</v>
      </c>
      <c r="D9" s="96">
        <f t="shared" si="0"/>
        <v>436.24400000000003</v>
      </c>
      <c r="E9" s="96">
        <f t="shared" si="0"/>
        <v>328.73899999999998</v>
      </c>
      <c r="F9" s="96">
        <f t="shared" si="0"/>
        <v>175.523</v>
      </c>
      <c r="G9" s="96">
        <f t="shared" si="0"/>
        <v>364.60700000000003</v>
      </c>
      <c r="H9" s="96">
        <f t="shared" si="0"/>
        <v>398.85199999999998</v>
      </c>
      <c r="I9" s="96">
        <f t="shared" si="0"/>
        <v>239.70500000000001</v>
      </c>
      <c r="J9" s="96">
        <f t="shared" si="0"/>
        <v>273.762</v>
      </c>
      <c r="K9" s="96">
        <f t="shared" si="0"/>
        <v>270.64999999999998</v>
      </c>
      <c r="L9" s="96">
        <f t="shared" si="0"/>
        <v>205.97300000000001</v>
      </c>
      <c r="M9" s="111">
        <v>205.2</v>
      </c>
      <c r="N9" s="95">
        <f>+N10+N14+N19</f>
        <v>207.00998770000001</v>
      </c>
      <c r="O9" s="96">
        <f t="shared" ref="O9:X9" si="1">+O10+O14+O19</f>
        <v>212.31720659999999</v>
      </c>
      <c r="P9" s="96">
        <f t="shared" si="1"/>
        <v>180.57425835999999</v>
      </c>
      <c r="Q9" s="96">
        <f t="shared" si="1"/>
        <v>106.70738321</v>
      </c>
      <c r="R9" s="96">
        <f t="shared" si="1"/>
        <v>114.62973900999999</v>
      </c>
      <c r="S9" s="96">
        <f t="shared" si="1"/>
        <v>161.29092030999999</v>
      </c>
      <c r="T9" s="96">
        <f t="shared" si="1"/>
        <v>422.54583031999999</v>
      </c>
      <c r="U9" s="96">
        <f t="shared" si="1"/>
        <v>469.05267762999898</v>
      </c>
      <c r="V9" s="96">
        <f t="shared" si="1"/>
        <v>352.34918735000002</v>
      </c>
      <c r="W9" s="96">
        <f t="shared" si="1"/>
        <v>251.55482716</v>
      </c>
      <c r="X9" s="96">
        <f t="shared" si="1"/>
        <v>144.1695722</v>
      </c>
      <c r="Y9" s="96">
        <v>205.2</v>
      </c>
      <c r="Z9" s="95">
        <f t="shared" ref="Z9:AL9" si="2">+Z10+Z14+Z19</f>
        <v>298.01685913037699</v>
      </c>
      <c r="AA9" s="96">
        <f t="shared" si="2"/>
        <v>467.90548044817001</v>
      </c>
      <c r="AB9" s="96">
        <f t="shared" si="2"/>
        <v>394.299756753309</v>
      </c>
      <c r="AC9" s="96">
        <f t="shared" si="2"/>
        <v>371.74759722047702</v>
      </c>
      <c r="AD9" s="96">
        <f t="shared" si="2"/>
        <v>281.14161047811899</v>
      </c>
      <c r="AE9" s="96">
        <f t="shared" si="2"/>
        <v>346.16982465705598</v>
      </c>
      <c r="AF9" s="96">
        <f t="shared" si="2"/>
        <v>414.01470027864099</v>
      </c>
      <c r="AG9" s="96">
        <f t="shared" si="2"/>
        <v>424.09199868038701</v>
      </c>
      <c r="AH9" s="96">
        <f t="shared" si="2"/>
        <v>296.28183002261801</v>
      </c>
      <c r="AI9" s="96">
        <f t="shared" si="2"/>
        <v>231.74355184058899</v>
      </c>
      <c r="AJ9" s="96">
        <f t="shared" si="2"/>
        <v>118.186380045337</v>
      </c>
      <c r="AK9" s="111">
        <f t="shared" si="2"/>
        <v>216.379056693396</v>
      </c>
      <c r="AL9" s="118">
        <f t="shared" si="2"/>
        <v>329.43649301045201</v>
      </c>
      <c r="AM9" s="119">
        <f t="shared" ref="AM9:AS9" si="3">+AM10+AM14+AM19</f>
        <v>406.37083623582902</v>
      </c>
      <c r="AN9" s="119">
        <f t="shared" si="3"/>
        <v>545.32021306391596</v>
      </c>
      <c r="AO9" s="119">
        <f t="shared" si="3"/>
        <v>276.547696840941</v>
      </c>
      <c r="AP9" s="119">
        <f t="shared" si="3"/>
        <v>190.44598968275201</v>
      </c>
      <c r="AQ9" s="119">
        <f t="shared" si="3"/>
        <v>351.19200024136597</v>
      </c>
      <c r="AR9" s="119">
        <f t="shared" si="3"/>
        <v>429.68257043516701</v>
      </c>
      <c r="AS9" s="119">
        <f t="shared" si="3"/>
        <v>486.20563219989998</v>
      </c>
      <c r="AT9" s="119">
        <f t="shared" ref="AT9:BI9" si="4">+AT10+AT14+AT19</f>
        <v>359.67140985463999</v>
      </c>
      <c r="AU9" s="119">
        <f t="shared" si="4"/>
        <v>281.56184423494102</v>
      </c>
      <c r="AV9" s="119">
        <f t="shared" si="4"/>
        <v>162.47139468419601</v>
      </c>
      <c r="AW9" s="127">
        <f t="shared" si="4"/>
        <v>271.51689815662297</v>
      </c>
      <c r="AX9" s="96">
        <f t="shared" si="4"/>
        <v>322.02524026714599</v>
      </c>
      <c r="AY9" s="96">
        <f t="shared" si="4"/>
        <v>417.410857433937</v>
      </c>
      <c r="AZ9" s="96">
        <f t="shared" si="4"/>
        <v>571.78381548561003</v>
      </c>
      <c r="BA9" s="96">
        <f t="shared" si="4"/>
        <v>316.10363299923301</v>
      </c>
      <c r="BB9" s="96">
        <f t="shared" si="4"/>
        <v>205.36715852339699</v>
      </c>
      <c r="BC9" s="96">
        <f t="shared" si="4"/>
        <v>161.97697986749401</v>
      </c>
      <c r="BD9" s="96">
        <f t="shared" si="4"/>
        <v>136.95302071963599</v>
      </c>
      <c r="BE9" s="96">
        <f t="shared" si="4"/>
        <v>131.28881247841301</v>
      </c>
      <c r="BF9" s="96">
        <f t="shared" si="4"/>
        <v>189.56232063463401</v>
      </c>
      <c r="BG9" s="96">
        <f t="shared" si="4"/>
        <v>150.94604361616601</v>
      </c>
      <c r="BH9" s="96">
        <f t="shared" si="4"/>
        <v>122.70990219185801</v>
      </c>
      <c r="BI9" s="96">
        <f t="shared" si="4"/>
        <v>187.97584281463099</v>
      </c>
      <c r="BJ9" s="95">
        <f>+BJ10+BJ14+BJ19</f>
        <v>262.38094859419942</v>
      </c>
      <c r="BK9" s="96">
        <f t="shared" ref="BK9:BL9" si="5">+BK10+BK14+BK19</f>
        <v>385.39305698469173</v>
      </c>
      <c r="BL9" s="96">
        <f t="shared" si="5"/>
        <v>278.80020451398639</v>
      </c>
      <c r="BM9" s="96">
        <f t="shared" ref="BM9:BO9" si="6">+BM10+BM14+BM19</f>
        <v>135.04695788305418</v>
      </c>
      <c r="BN9" s="134">
        <f t="shared" si="6"/>
        <v>265.73270810256605</v>
      </c>
      <c r="BO9" s="135">
        <f t="shared" si="6"/>
        <v>469.18166570457703</v>
      </c>
      <c r="BP9" s="135">
        <f t="shared" ref="BP9:BR9" si="7">+BP10+BP14+BP19</f>
        <v>650.26458084839828</v>
      </c>
      <c r="BQ9" s="135">
        <f t="shared" si="7"/>
        <v>465.40257574837904</v>
      </c>
      <c r="BR9" s="135">
        <f t="shared" si="7"/>
        <v>273.52669999999995</v>
      </c>
      <c r="BS9" s="135">
        <f t="shared" ref="BS9" si="8">+BS10+BS14+BS19</f>
        <v>146.98899999999998</v>
      </c>
      <c r="BT9" s="136">
        <f t="shared" ref="BT9:BT19" si="9">+IFERROR(BS9/BG9-1,"-")</f>
        <v>-2.6214954174143323E-2</v>
      </c>
    </row>
    <row r="10" spans="1:72">
      <c r="A10" s="97" t="s">
        <v>231</v>
      </c>
      <c r="B10" s="98">
        <f t="shared" ref="B10:L10" si="10">SUM(B11:B13)</f>
        <v>83.651704249999895</v>
      </c>
      <c r="C10" s="99">
        <f t="shared" si="10"/>
        <v>124.1871675</v>
      </c>
      <c r="D10" s="99">
        <f t="shared" si="10"/>
        <v>178.20863227999999</v>
      </c>
      <c r="E10" s="99">
        <f t="shared" si="10"/>
        <v>161.91529625000001</v>
      </c>
      <c r="F10" s="99">
        <f t="shared" si="10"/>
        <v>101.21549665000001</v>
      </c>
      <c r="G10" s="99">
        <f t="shared" si="10"/>
        <v>141.60624901</v>
      </c>
      <c r="H10" s="99">
        <f t="shared" si="10"/>
        <v>154.84496844</v>
      </c>
      <c r="I10" s="99">
        <f t="shared" si="10"/>
        <v>137.69868996</v>
      </c>
      <c r="J10" s="99">
        <f t="shared" si="10"/>
        <v>138.73992017</v>
      </c>
      <c r="K10" s="99">
        <f t="shared" si="10"/>
        <v>109.79204915</v>
      </c>
      <c r="L10" s="99">
        <f t="shared" si="10"/>
        <v>104.44577852</v>
      </c>
      <c r="M10" s="112">
        <v>115.7</v>
      </c>
      <c r="N10" s="98">
        <f t="shared" ref="N10:Y10" si="11">+SUM(N11:N13)</f>
        <v>89.639299110000096</v>
      </c>
      <c r="O10" s="99">
        <f t="shared" si="11"/>
        <v>106.88462388000001</v>
      </c>
      <c r="P10" s="99">
        <f t="shared" si="11"/>
        <v>89.310536029999994</v>
      </c>
      <c r="Q10" s="99">
        <f t="shared" si="11"/>
        <v>61.352874460000002</v>
      </c>
      <c r="R10" s="99">
        <f t="shared" si="11"/>
        <v>63.839062370000001</v>
      </c>
      <c r="S10" s="99">
        <f t="shared" si="11"/>
        <v>71.057139160000006</v>
      </c>
      <c r="T10" s="99">
        <f t="shared" si="11"/>
        <v>120.02574455</v>
      </c>
      <c r="U10" s="99">
        <f t="shared" si="11"/>
        <v>149.28004381999901</v>
      </c>
      <c r="V10" s="99">
        <f t="shared" si="11"/>
        <v>137.18123466</v>
      </c>
      <c r="W10" s="99">
        <f t="shared" si="11"/>
        <v>159.20587925000001</v>
      </c>
      <c r="X10" s="99">
        <f t="shared" si="11"/>
        <v>118.64193158</v>
      </c>
      <c r="Y10" s="112">
        <f t="shared" si="11"/>
        <v>114.57066632</v>
      </c>
      <c r="Z10" s="98">
        <f t="shared" ref="Z10:AK10" si="12">SUM(Z11:Z13)</f>
        <v>95.621478362804794</v>
      </c>
      <c r="AA10" s="99">
        <f t="shared" si="12"/>
        <v>129.805480115368</v>
      </c>
      <c r="AB10" s="99">
        <f t="shared" si="12"/>
        <v>147.578500215509</v>
      </c>
      <c r="AC10" s="99">
        <f t="shared" si="12"/>
        <v>155.83658700753199</v>
      </c>
      <c r="AD10" s="99">
        <f t="shared" si="12"/>
        <v>145.88956686079001</v>
      </c>
      <c r="AE10" s="99">
        <f t="shared" si="12"/>
        <v>136.82852852244901</v>
      </c>
      <c r="AF10" s="99">
        <f t="shared" si="12"/>
        <v>130.434192871807</v>
      </c>
      <c r="AG10" s="99">
        <f t="shared" si="12"/>
        <v>106.33896982693599</v>
      </c>
      <c r="AH10" s="99">
        <f t="shared" si="12"/>
        <v>118.64867769106699</v>
      </c>
      <c r="AI10" s="99">
        <f t="shared" si="12"/>
        <v>99.514608706998004</v>
      </c>
      <c r="AJ10" s="99">
        <f t="shared" si="12"/>
        <v>84.9398795423579</v>
      </c>
      <c r="AK10" s="112">
        <f t="shared" si="12"/>
        <v>125.488166988643</v>
      </c>
      <c r="AL10" s="120">
        <f t="shared" ref="AL10:AW10" si="13">SUM(AL11:AL13)</f>
        <v>131.44435941595299</v>
      </c>
      <c r="AM10" s="121">
        <f t="shared" si="13"/>
        <v>170.00647428072901</v>
      </c>
      <c r="AN10" s="121">
        <f t="shared" si="13"/>
        <v>187.14290030021701</v>
      </c>
      <c r="AO10" s="121">
        <f t="shared" si="13"/>
        <v>141.23756868482101</v>
      </c>
      <c r="AP10" s="121">
        <f t="shared" si="13"/>
        <v>135.72115741475301</v>
      </c>
      <c r="AQ10" s="121">
        <f t="shared" si="13"/>
        <v>126.392045478566</v>
      </c>
      <c r="AR10" s="121">
        <f t="shared" si="13"/>
        <v>139.40262948716699</v>
      </c>
      <c r="AS10" s="121">
        <f t="shared" si="13"/>
        <v>114.30596093090099</v>
      </c>
      <c r="AT10" s="121">
        <f t="shared" si="13"/>
        <v>119.394654018439</v>
      </c>
      <c r="AU10" s="121">
        <f t="shared" si="13"/>
        <v>106.37441819494001</v>
      </c>
      <c r="AV10" s="121">
        <f t="shared" si="13"/>
        <v>110.120766782196</v>
      </c>
      <c r="AW10" s="128">
        <f t="shared" si="13"/>
        <v>174.688608115623</v>
      </c>
      <c r="AX10" s="99">
        <f t="shared" ref="AX10:BI10" si="14">SUM(AX11:AX13)</f>
        <v>140.53000603130101</v>
      </c>
      <c r="AY10" s="99">
        <f t="shared" si="14"/>
        <v>209.57371415876599</v>
      </c>
      <c r="AZ10" s="99">
        <f t="shared" si="14"/>
        <v>251.149933695991</v>
      </c>
      <c r="BA10" s="99">
        <f t="shared" si="14"/>
        <v>203.209141942413</v>
      </c>
      <c r="BB10" s="99">
        <f t="shared" si="14"/>
        <v>172.682929492455</v>
      </c>
      <c r="BC10" s="99">
        <f t="shared" si="14"/>
        <v>133.250142634795</v>
      </c>
      <c r="BD10" s="99">
        <f t="shared" si="14"/>
        <v>101.980108046444</v>
      </c>
      <c r="BE10" s="99">
        <f t="shared" si="14"/>
        <v>104.261919291806</v>
      </c>
      <c r="BF10" s="99">
        <f t="shared" si="14"/>
        <v>98.117946239575602</v>
      </c>
      <c r="BG10" s="99">
        <f t="shared" si="14"/>
        <v>99.598486112259394</v>
      </c>
      <c r="BH10" s="99">
        <f t="shared" si="14"/>
        <v>93.584935124746394</v>
      </c>
      <c r="BI10" s="99">
        <f t="shared" si="14"/>
        <v>113.581202689899</v>
      </c>
      <c r="BJ10" s="98">
        <f t="shared" ref="BJ10:BL10" si="15">SUM(BJ11:BJ13)</f>
        <v>103.02539072819951</v>
      </c>
      <c r="BK10" s="99">
        <f t="shared" si="15"/>
        <v>123.81872596969174</v>
      </c>
      <c r="BL10" s="99">
        <f t="shared" si="15"/>
        <v>119.88432108998637</v>
      </c>
      <c r="BM10" s="99">
        <f t="shared" ref="BM10:BN10" si="16">SUM(BM11:BM13)</f>
        <v>92.315185911053192</v>
      </c>
      <c r="BN10" s="99">
        <f t="shared" si="16"/>
        <v>119.79128238056614</v>
      </c>
      <c r="BO10" s="137">
        <f t="shared" ref="BO10:BP10" si="17">SUM(BO11:BO13)</f>
        <v>113.87592750557992</v>
      </c>
      <c r="BP10" s="137">
        <f t="shared" si="17"/>
        <v>143.53913180939895</v>
      </c>
      <c r="BQ10" s="137">
        <f t="shared" ref="BQ10:BS10" si="18">SUM(BQ11:BQ13)</f>
        <v>123.17411521237901</v>
      </c>
      <c r="BR10" s="137">
        <f t="shared" ref="BR10" si="19">SUM(BR11:BR13)</f>
        <v>126.29650000000001</v>
      </c>
      <c r="BS10" s="137">
        <f t="shared" si="18"/>
        <v>86.597999999999985</v>
      </c>
      <c r="BT10" s="138">
        <f t="shared" si="9"/>
        <v>-0.130528952996397</v>
      </c>
    </row>
    <row r="11" spans="1:72">
      <c r="A11" s="100" t="s">
        <v>50</v>
      </c>
      <c r="B11" s="101">
        <v>3.6749999999999998</v>
      </c>
      <c r="C11" s="102">
        <v>4.5209999999999999</v>
      </c>
      <c r="D11" s="102">
        <v>3.7770000000000001</v>
      </c>
      <c r="E11" s="102">
        <v>3.7080000000000002</v>
      </c>
      <c r="F11" s="102">
        <v>5.4980000000000002</v>
      </c>
      <c r="G11" s="102">
        <v>4.5140000000000002</v>
      </c>
      <c r="H11" s="102">
        <v>5.7640000000000002</v>
      </c>
      <c r="I11" s="102">
        <v>4.51</v>
      </c>
      <c r="J11" s="102">
        <v>7.7460000000000004</v>
      </c>
      <c r="K11" s="102">
        <v>5.9359999999999999</v>
      </c>
      <c r="L11" s="102">
        <v>5.86</v>
      </c>
      <c r="M11" s="113">
        <v>4.9589999999999996</v>
      </c>
      <c r="N11" s="101">
        <v>5.0532626699999996</v>
      </c>
      <c r="O11" s="102">
        <v>5.3272453200000003</v>
      </c>
      <c r="P11" s="102">
        <v>5.5834567000000002</v>
      </c>
      <c r="Q11" s="102">
        <v>5.2129735100000003</v>
      </c>
      <c r="R11" s="102">
        <v>5.5610784799999999</v>
      </c>
      <c r="S11" s="102">
        <v>5.9893582299999997</v>
      </c>
      <c r="T11" s="102">
        <v>5.5545097099999996</v>
      </c>
      <c r="U11" s="102">
        <v>4.5571958199999996</v>
      </c>
      <c r="V11" s="102">
        <v>5.5525088</v>
      </c>
      <c r="W11" s="102">
        <v>4.2649759700000001</v>
      </c>
      <c r="X11" s="102">
        <v>2.7149724399999999</v>
      </c>
      <c r="Y11" s="113">
        <v>5.82629033</v>
      </c>
      <c r="Z11" s="101">
        <v>2.12560824</v>
      </c>
      <c r="AA11" s="102">
        <v>3.9945429598987001</v>
      </c>
      <c r="AB11" s="102">
        <v>3.8952776131000002</v>
      </c>
      <c r="AC11" s="102">
        <v>4.8667314761123999</v>
      </c>
      <c r="AD11" s="102">
        <v>5.1648152462150003</v>
      </c>
      <c r="AE11" s="102">
        <v>3.2228445930020002</v>
      </c>
      <c r="AF11" s="102">
        <v>4.1165576640010002</v>
      </c>
      <c r="AG11" s="102">
        <v>3.4917542841999998</v>
      </c>
      <c r="AH11" s="102">
        <v>3.3882429491999999</v>
      </c>
      <c r="AI11" s="102">
        <v>2.88382880132</v>
      </c>
      <c r="AJ11" s="102">
        <v>1.9374952866999999</v>
      </c>
      <c r="AK11" s="113">
        <v>1.8266412662</v>
      </c>
      <c r="AL11" s="122">
        <v>2.0521604871640999</v>
      </c>
      <c r="AM11" s="123">
        <v>2.3860599300010001</v>
      </c>
      <c r="AN11" s="123">
        <v>4.9789471216200001</v>
      </c>
      <c r="AO11" s="123">
        <v>4.7365766870800003</v>
      </c>
      <c r="AP11" s="123">
        <v>3.2847203300980001</v>
      </c>
      <c r="AQ11" s="123">
        <v>4.7565056393400198</v>
      </c>
      <c r="AR11" s="123">
        <v>3.93336049972</v>
      </c>
      <c r="AS11" s="123">
        <v>4.4156291428010999</v>
      </c>
      <c r="AT11" s="123">
        <v>5.6026337389804004</v>
      </c>
      <c r="AU11" s="123">
        <v>7.7416881096477903</v>
      </c>
      <c r="AV11" s="123">
        <v>4.3398896164272998</v>
      </c>
      <c r="AW11" s="129">
        <v>5.6755750679209998</v>
      </c>
      <c r="AX11" s="102">
        <v>1.975738452121</v>
      </c>
      <c r="AY11" s="102">
        <v>3.4267384550119999</v>
      </c>
      <c r="AZ11" s="102">
        <v>4.96017917285997</v>
      </c>
      <c r="BA11" s="102">
        <v>3.8106169629080999</v>
      </c>
      <c r="BB11" s="102">
        <v>4.9706434011580001</v>
      </c>
      <c r="BC11" s="102">
        <v>4.8001878160200002</v>
      </c>
      <c r="BD11" s="102">
        <v>2.991566276211</v>
      </c>
      <c r="BE11" s="102">
        <v>3.9702398487830002</v>
      </c>
      <c r="BF11" s="102">
        <v>6.1704586316979997</v>
      </c>
      <c r="BG11" s="102">
        <v>6.9273747959699996</v>
      </c>
      <c r="BH11" s="102">
        <v>6.9807262686209004</v>
      </c>
      <c r="BI11" s="102">
        <v>7.0258340658284997</v>
      </c>
      <c r="BJ11" s="132">
        <v>5.3791572080240009</v>
      </c>
      <c r="BK11" s="133">
        <v>6.5001564082699987</v>
      </c>
      <c r="BL11" s="133">
        <v>7.3558086140300016</v>
      </c>
      <c r="BM11" s="133">
        <v>7.4353370347600016</v>
      </c>
      <c r="BN11" s="133">
        <v>7.7568733919900019</v>
      </c>
      <c r="BO11" s="139">
        <v>7.641339791190104</v>
      </c>
      <c r="BP11" s="139">
        <v>6.9749923958800029</v>
      </c>
      <c r="BQ11" s="139">
        <v>10.364396342880006</v>
      </c>
      <c r="BR11" s="139">
        <v>9.5039999999999996</v>
      </c>
      <c r="BS11" s="139">
        <v>12.225</v>
      </c>
      <c r="BT11" s="140">
        <f t="shared" si="9"/>
        <v>0.76473777730517689</v>
      </c>
    </row>
    <row r="12" spans="1:72">
      <c r="A12" s="100" t="s">
        <v>51</v>
      </c>
      <c r="B12" s="101">
        <v>73.718704249999902</v>
      </c>
      <c r="C12" s="102">
        <v>110.5331675</v>
      </c>
      <c r="D12" s="102">
        <v>166.46963228000001</v>
      </c>
      <c r="E12" s="102">
        <v>150.99629625</v>
      </c>
      <c r="F12" s="102">
        <v>86.8394966500002</v>
      </c>
      <c r="G12" s="102">
        <v>130.04424900999999</v>
      </c>
      <c r="H12" s="102">
        <v>140.07296844000001</v>
      </c>
      <c r="I12" s="102">
        <v>126.24368996</v>
      </c>
      <c r="J12" s="102">
        <v>124.64892017</v>
      </c>
      <c r="K12" s="102">
        <v>97.106049150000004</v>
      </c>
      <c r="L12" s="102">
        <v>92.150778520000202</v>
      </c>
      <c r="M12" s="113">
        <v>103.59595253000001</v>
      </c>
      <c r="N12" s="101">
        <v>76.178242660000095</v>
      </c>
      <c r="O12" s="102">
        <v>95.643044369999998</v>
      </c>
      <c r="P12" s="102">
        <v>77.439863439999996</v>
      </c>
      <c r="Q12" s="102">
        <v>52.169946940000003</v>
      </c>
      <c r="R12" s="102">
        <v>53.61419137</v>
      </c>
      <c r="S12" s="102">
        <v>59.101945100000002</v>
      </c>
      <c r="T12" s="102">
        <v>107.40109332999999</v>
      </c>
      <c r="U12" s="102">
        <v>137.117147039999</v>
      </c>
      <c r="V12" s="102">
        <v>123.21207201999999</v>
      </c>
      <c r="W12" s="102">
        <v>145.16408288</v>
      </c>
      <c r="X12" s="102">
        <v>107.54954164</v>
      </c>
      <c r="Y12" s="113">
        <v>100.02666177</v>
      </c>
      <c r="Z12" s="101">
        <v>87.5010734789048</v>
      </c>
      <c r="AA12" s="102">
        <v>116.75728049806899</v>
      </c>
      <c r="AB12" s="102">
        <v>134.80502363450901</v>
      </c>
      <c r="AC12" s="102">
        <v>137.89524862459899</v>
      </c>
      <c r="AD12" s="102">
        <v>127.91707443356501</v>
      </c>
      <c r="AE12" s="102">
        <v>123.51074238305701</v>
      </c>
      <c r="AF12" s="102">
        <v>115.165865875702</v>
      </c>
      <c r="AG12" s="102">
        <v>95.777057479236902</v>
      </c>
      <c r="AH12" s="102">
        <v>103.920272751149</v>
      </c>
      <c r="AI12" s="102">
        <v>83.245934262968007</v>
      </c>
      <c r="AJ12" s="102">
        <v>73.948436278368902</v>
      </c>
      <c r="AK12" s="113">
        <v>111.671830364621</v>
      </c>
      <c r="AL12" s="122">
        <v>121.617985228679</v>
      </c>
      <c r="AM12" s="123">
        <v>155.773449047838</v>
      </c>
      <c r="AN12" s="123">
        <v>161.09714490764</v>
      </c>
      <c r="AO12" s="123">
        <v>122.185702796532</v>
      </c>
      <c r="AP12" s="123">
        <v>115.103070520754</v>
      </c>
      <c r="AQ12" s="123">
        <v>109.120957572016</v>
      </c>
      <c r="AR12" s="123">
        <v>121.37362821370699</v>
      </c>
      <c r="AS12" s="123">
        <v>98.263687727139398</v>
      </c>
      <c r="AT12" s="123">
        <v>98.200369757058994</v>
      </c>
      <c r="AU12" s="123">
        <v>84.711774754041699</v>
      </c>
      <c r="AV12" s="123">
        <v>95.175792288567607</v>
      </c>
      <c r="AW12" s="129">
        <v>144.13848543164301</v>
      </c>
      <c r="AX12" s="102">
        <v>130.97253303767999</v>
      </c>
      <c r="AY12" s="102">
        <v>194.257838337056</v>
      </c>
      <c r="AZ12" s="102">
        <v>234.41042420123</v>
      </c>
      <c r="BA12" s="102">
        <v>186.31783837860499</v>
      </c>
      <c r="BB12" s="102">
        <v>160.44526188760699</v>
      </c>
      <c r="BC12" s="102">
        <v>118.381121978575</v>
      </c>
      <c r="BD12" s="102">
        <v>92.511252260656406</v>
      </c>
      <c r="BE12" s="102">
        <v>94.094186199322806</v>
      </c>
      <c r="BF12" s="102">
        <v>86.241088104775599</v>
      </c>
      <c r="BG12" s="102">
        <v>83.408325970189395</v>
      </c>
      <c r="BH12" s="102">
        <v>78.189350564825503</v>
      </c>
      <c r="BI12" s="102">
        <v>99.973998074470799</v>
      </c>
      <c r="BJ12" s="132">
        <v>84.307371592975514</v>
      </c>
      <c r="BK12" s="133">
        <v>106.79282647662174</v>
      </c>
      <c r="BL12" s="133">
        <v>103.08823876565637</v>
      </c>
      <c r="BM12" s="133">
        <v>75.682586195083189</v>
      </c>
      <c r="BN12" s="133">
        <v>98.356990963049043</v>
      </c>
      <c r="BO12" s="139">
        <v>96.537766049090848</v>
      </c>
      <c r="BP12" s="139">
        <v>125.49878700631898</v>
      </c>
      <c r="BQ12" s="139">
        <v>106.06223858929901</v>
      </c>
      <c r="BR12" s="139">
        <v>107.2298</v>
      </c>
      <c r="BS12" s="139">
        <v>66.474999999999994</v>
      </c>
      <c r="BT12" s="140">
        <f t="shared" si="9"/>
        <v>-0.20301721408773343</v>
      </c>
    </row>
    <row r="13" spans="1:72">
      <c r="A13" s="100" t="s">
        <v>54</v>
      </c>
      <c r="B13" s="101">
        <v>6.258</v>
      </c>
      <c r="C13" s="102">
        <v>9.1329999999999991</v>
      </c>
      <c r="D13" s="102">
        <v>7.9619999999999997</v>
      </c>
      <c r="E13" s="102">
        <v>7.2110000000000003</v>
      </c>
      <c r="F13" s="102">
        <v>8.8780000000000001</v>
      </c>
      <c r="G13" s="102">
        <v>7.048</v>
      </c>
      <c r="H13" s="102">
        <v>9.0079999999999991</v>
      </c>
      <c r="I13" s="102">
        <v>6.9450000000000003</v>
      </c>
      <c r="J13" s="102">
        <v>6.3449999999999998</v>
      </c>
      <c r="K13" s="102">
        <v>6.75</v>
      </c>
      <c r="L13" s="102">
        <v>6.4349999999999996</v>
      </c>
      <c r="M13" s="113">
        <v>7.141</v>
      </c>
      <c r="N13" s="101">
        <v>8.4077937800000004</v>
      </c>
      <c r="O13" s="102">
        <v>5.9143341899999999</v>
      </c>
      <c r="P13" s="102">
        <v>6.2872158899999997</v>
      </c>
      <c r="Q13" s="102">
        <v>3.9699540099999999</v>
      </c>
      <c r="R13" s="102">
        <v>4.6637925200000003</v>
      </c>
      <c r="S13" s="102">
        <v>5.9658358299999996</v>
      </c>
      <c r="T13" s="102">
        <v>7.07014151</v>
      </c>
      <c r="U13" s="102">
        <v>7.6057009600000001</v>
      </c>
      <c r="V13" s="102">
        <v>8.4166538400000004</v>
      </c>
      <c r="W13" s="102">
        <v>9.7768204000000001</v>
      </c>
      <c r="X13" s="102">
        <v>8.3774175000000106</v>
      </c>
      <c r="Y13" s="113">
        <v>8.7177142199999995</v>
      </c>
      <c r="Z13" s="101">
        <v>5.9947966439</v>
      </c>
      <c r="AA13" s="102">
        <v>9.0536566573999995</v>
      </c>
      <c r="AB13" s="102">
        <v>8.8781989678999995</v>
      </c>
      <c r="AC13" s="102">
        <v>13.07460690682</v>
      </c>
      <c r="AD13" s="102">
        <v>12.80767718101</v>
      </c>
      <c r="AE13" s="102">
        <v>10.09494154639</v>
      </c>
      <c r="AF13" s="102">
        <v>11.1517693321041</v>
      </c>
      <c r="AG13" s="102">
        <v>7.070158063499</v>
      </c>
      <c r="AH13" s="102">
        <v>11.340161990718</v>
      </c>
      <c r="AI13" s="102">
        <v>13.384845642709999</v>
      </c>
      <c r="AJ13" s="102">
        <v>9.0539479772890008</v>
      </c>
      <c r="AK13" s="113">
        <v>11.989695357822001</v>
      </c>
      <c r="AL13" s="122">
        <v>7.7742137001101002</v>
      </c>
      <c r="AM13" s="123">
        <v>11.84696530289</v>
      </c>
      <c r="AN13" s="123">
        <v>21.066808270957001</v>
      </c>
      <c r="AO13" s="123">
        <v>14.315289201209</v>
      </c>
      <c r="AP13" s="123">
        <v>17.333366563900999</v>
      </c>
      <c r="AQ13" s="123">
        <v>12.514582267210001</v>
      </c>
      <c r="AR13" s="123">
        <v>14.09564077374</v>
      </c>
      <c r="AS13" s="123">
        <v>11.62664406096</v>
      </c>
      <c r="AT13" s="123">
        <v>15.5916505224</v>
      </c>
      <c r="AU13" s="123">
        <v>13.9209553312501</v>
      </c>
      <c r="AV13" s="123">
        <v>10.605084877201</v>
      </c>
      <c r="AW13" s="129">
        <v>24.874547616059001</v>
      </c>
      <c r="AX13" s="102">
        <v>7.5817345415000004</v>
      </c>
      <c r="AY13" s="102">
        <v>11.889137366698</v>
      </c>
      <c r="AZ13" s="102">
        <v>11.779330321901</v>
      </c>
      <c r="BA13" s="102">
        <v>13.0806866009</v>
      </c>
      <c r="BB13" s="102">
        <v>7.2670242036900001</v>
      </c>
      <c r="BC13" s="102">
        <v>10.068832840200001</v>
      </c>
      <c r="BD13" s="102">
        <v>6.4772895095761998</v>
      </c>
      <c r="BE13" s="102">
        <v>6.1974932437000003</v>
      </c>
      <c r="BF13" s="102">
        <v>5.7063995031020003</v>
      </c>
      <c r="BG13" s="102">
        <v>9.2627853460999994</v>
      </c>
      <c r="BH13" s="102">
        <v>8.4148582912999998</v>
      </c>
      <c r="BI13" s="102">
        <v>6.5813705495999999</v>
      </c>
      <c r="BJ13" s="132">
        <v>13.338861927199998</v>
      </c>
      <c r="BK13" s="133">
        <v>10.525743084799995</v>
      </c>
      <c r="BL13" s="133">
        <v>9.4402737102999996</v>
      </c>
      <c r="BM13" s="133">
        <v>9.1972626812100025</v>
      </c>
      <c r="BN13" s="133">
        <v>13.677418025527103</v>
      </c>
      <c r="BO13" s="139">
        <v>9.6968216652989661</v>
      </c>
      <c r="BP13" s="139">
        <v>11.065352407199969</v>
      </c>
      <c r="BQ13" s="139">
        <v>6.747480280199996</v>
      </c>
      <c r="BR13" s="139">
        <v>9.5626999999999995</v>
      </c>
      <c r="BS13" s="139">
        <v>7.8979999999999997</v>
      </c>
      <c r="BT13" s="140">
        <f t="shared" si="9"/>
        <v>-0.14734070747678818</v>
      </c>
    </row>
    <row r="14" spans="1:72">
      <c r="A14" s="103" t="s">
        <v>232</v>
      </c>
      <c r="B14" s="98">
        <f t="shared" ref="B14:L14" si="20">SUM(B15:B18)</f>
        <v>160.58000000000001</v>
      </c>
      <c r="C14" s="99">
        <f t="shared" si="20"/>
        <v>254.68899999999999</v>
      </c>
      <c r="D14" s="99">
        <f t="shared" si="20"/>
        <v>255.756</v>
      </c>
      <c r="E14" s="99">
        <f t="shared" si="20"/>
        <v>164.386</v>
      </c>
      <c r="F14" s="99">
        <f t="shared" si="20"/>
        <v>71.974000000000004</v>
      </c>
      <c r="G14" s="99">
        <f t="shared" si="20"/>
        <v>220.922</v>
      </c>
      <c r="H14" s="99">
        <f t="shared" si="20"/>
        <v>242.18799999999999</v>
      </c>
      <c r="I14" s="99">
        <f t="shared" si="20"/>
        <v>99.625</v>
      </c>
      <c r="J14" s="99">
        <f t="shared" si="20"/>
        <v>132.67500000000001</v>
      </c>
      <c r="K14" s="99">
        <f t="shared" si="20"/>
        <v>159.02600000000001</v>
      </c>
      <c r="L14" s="99">
        <f t="shared" si="20"/>
        <v>99.652000000000001</v>
      </c>
      <c r="M14" s="112">
        <v>87.78</v>
      </c>
      <c r="N14" s="98">
        <f t="shared" ref="N14:Y14" si="21">+SUM(N15:N18)</f>
        <v>115.17684727</v>
      </c>
      <c r="O14" s="99">
        <f t="shared" si="21"/>
        <v>102.74961063000001</v>
      </c>
      <c r="P14" s="99">
        <f t="shared" si="21"/>
        <v>87.986170310000006</v>
      </c>
      <c r="Q14" s="99">
        <f t="shared" si="21"/>
        <v>43.312437799999998</v>
      </c>
      <c r="R14" s="99">
        <f t="shared" si="21"/>
        <v>48.434135830000002</v>
      </c>
      <c r="S14" s="99">
        <f t="shared" si="21"/>
        <v>87.831021559999996</v>
      </c>
      <c r="T14" s="99">
        <f t="shared" si="21"/>
        <v>298.29797614</v>
      </c>
      <c r="U14" s="99">
        <f t="shared" si="21"/>
        <v>316.40624396999999</v>
      </c>
      <c r="V14" s="99">
        <f t="shared" si="21"/>
        <v>212.49880945000001</v>
      </c>
      <c r="W14" s="99">
        <f t="shared" si="21"/>
        <v>88.889749379999998</v>
      </c>
      <c r="X14" s="99">
        <f t="shared" si="21"/>
        <v>23.218644569999999</v>
      </c>
      <c r="Y14" s="112">
        <f t="shared" si="21"/>
        <v>122.48924663</v>
      </c>
      <c r="Z14" s="98">
        <f t="shared" ref="Z14:AK14" si="22">SUM(Z15:Z18)</f>
        <v>199.033397149</v>
      </c>
      <c r="AA14" s="99">
        <f t="shared" si="22"/>
        <v>333.60355144900001</v>
      </c>
      <c r="AB14" s="99">
        <f t="shared" si="22"/>
        <v>242.782879496791</v>
      </c>
      <c r="AC14" s="99">
        <f t="shared" si="22"/>
        <v>212.839254047</v>
      </c>
      <c r="AD14" s="99">
        <f t="shared" si="22"/>
        <v>132.614762015</v>
      </c>
      <c r="AE14" s="99">
        <f t="shared" si="22"/>
        <v>206.21012818900101</v>
      </c>
      <c r="AF14" s="99">
        <f t="shared" si="22"/>
        <v>279.66010825400002</v>
      </c>
      <c r="AG14" s="99">
        <f t="shared" si="22"/>
        <v>313.94225663520098</v>
      </c>
      <c r="AH14" s="99">
        <f t="shared" si="22"/>
        <v>172.576942664299</v>
      </c>
      <c r="AI14" s="99">
        <f t="shared" si="22"/>
        <v>128.04850138009999</v>
      </c>
      <c r="AJ14" s="99">
        <f t="shared" si="22"/>
        <v>30.433771274920002</v>
      </c>
      <c r="AK14" s="112">
        <f t="shared" si="22"/>
        <v>87.857973157399698</v>
      </c>
      <c r="AL14" s="120">
        <f t="shared" ref="AL14:AW14" si="23">SUM(AL15:AL18)</f>
        <v>195.21113359449899</v>
      </c>
      <c r="AM14" s="121">
        <f t="shared" si="23"/>
        <v>233.4044619551</v>
      </c>
      <c r="AN14" s="121">
        <f t="shared" si="23"/>
        <v>355.75841276369903</v>
      </c>
      <c r="AO14" s="121">
        <f t="shared" si="23"/>
        <v>133.14962815612</v>
      </c>
      <c r="AP14" s="121">
        <f t="shared" si="23"/>
        <v>52.329032267998997</v>
      </c>
      <c r="AQ14" s="121">
        <f t="shared" si="23"/>
        <v>221.31455476279999</v>
      </c>
      <c r="AR14" s="121">
        <f t="shared" si="23"/>
        <v>287.69624094800002</v>
      </c>
      <c r="AS14" s="121">
        <f t="shared" si="23"/>
        <v>370.14617126899998</v>
      </c>
      <c r="AT14" s="121">
        <f t="shared" si="23"/>
        <v>238.05695583619999</v>
      </c>
      <c r="AU14" s="121">
        <f t="shared" si="23"/>
        <v>173.165626040001</v>
      </c>
      <c r="AV14" s="121">
        <f t="shared" si="23"/>
        <v>50.326427901999999</v>
      </c>
      <c r="AW14" s="128">
        <f t="shared" si="23"/>
        <v>92.900590041000001</v>
      </c>
      <c r="AX14" s="99">
        <f t="shared" ref="AX14:BI14" si="24">SUM(AX15:AX18)</f>
        <v>178.42107260789999</v>
      </c>
      <c r="AY14" s="99">
        <f t="shared" si="24"/>
        <v>203.41963450600099</v>
      </c>
      <c r="AZ14" s="99">
        <f t="shared" si="24"/>
        <v>314.76250627690098</v>
      </c>
      <c r="BA14" s="99">
        <f t="shared" si="24"/>
        <v>106.690737029799</v>
      </c>
      <c r="BB14" s="99">
        <f t="shared" si="24"/>
        <v>27.625596522000802</v>
      </c>
      <c r="BC14" s="99">
        <f t="shared" si="24"/>
        <v>23.746450346000099</v>
      </c>
      <c r="BD14" s="99">
        <f t="shared" si="24"/>
        <v>30.603739459</v>
      </c>
      <c r="BE14" s="99">
        <f t="shared" si="24"/>
        <v>23.246079692800102</v>
      </c>
      <c r="BF14" s="99">
        <f t="shared" si="24"/>
        <v>88.960956042999996</v>
      </c>
      <c r="BG14" s="99">
        <f t="shared" si="24"/>
        <v>49.422233580997997</v>
      </c>
      <c r="BH14" s="99">
        <f t="shared" si="24"/>
        <v>27.175376837000002</v>
      </c>
      <c r="BI14" s="99">
        <f t="shared" si="24"/>
        <v>71.144780252999993</v>
      </c>
      <c r="BJ14" s="98">
        <f t="shared" ref="BJ14:BL14" si="25">SUM(BJ15:BJ18)</f>
        <v>156.20855786599995</v>
      </c>
      <c r="BK14" s="99">
        <f t="shared" si="25"/>
        <v>258.72233101500001</v>
      </c>
      <c r="BL14" s="99">
        <f t="shared" si="25"/>
        <v>156.36688342400004</v>
      </c>
      <c r="BM14" s="99">
        <f t="shared" ref="BM14:BN14" si="26">SUM(BM15:BM18)</f>
        <v>39.603771972000992</v>
      </c>
      <c r="BN14" s="99">
        <f t="shared" si="26"/>
        <v>142.14942572199996</v>
      </c>
      <c r="BO14" s="141">
        <f t="shared" ref="BO14:BQ14" si="27">SUM(BO15:BO18)</f>
        <v>352.10373819899712</v>
      </c>
      <c r="BP14" s="141">
        <f t="shared" si="27"/>
        <v>504.2314490389993</v>
      </c>
      <c r="BQ14" s="141">
        <f t="shared" si="27"/>
        <v>339.07077053600005</v>
      </c>
      <c r="BR14" s="141">
        <f t="shared" ref="BR14:BS14" si="28">SUM(BR15:BR18)</f>
        <v>143.23939999999999</v>
      </c>
      <c r="BS14" s="141">
        <f t="shared" si="28"/>
        <v>57.296999999999997</v>
      </c>
      <c r="BT14" s="138">
        <f t="shared" si="9"/>
        <v>0.15933651412367</v>
      </c>
    </row>
    <row r="15" spans="1:72">
      <c r="A15" s="100" t="s">
        <v>204</v>
      </c>
      <c r="B15" s="101">
        <v>139.51400000000001</v>
      </c>
      <c r="C15" s="102">
        <v>195.92599999999999</v>
      </c>
      <c r="D15" s="102">
        <v>204.62299999999999</v>
      </c>
      <c r="E15" s="102">
        <v>139.21799999999999</v>
      </c>
      <c r="F15" s="102">
        <v>41.026000000000003</v>
      </c>
      <c r="G15" s="102">
        <v>184.99799999999999</v>
      </c>
      <c r="H15" s="102">
        <v>184.602</v>
      </c>
      <c r="I15" s="102">
        <v>54.731999999999999</v>
      </c>
      <c r="J15" s="102">
        <v>98.692999999999998</v>
      </c>
      <c r="K15" s="102">
        <v>114.32899999999999</v>
      </c>
      <c r="L15" s="102">
        <v>79.41</v>
      </c>
      <c r="M15" s="113">
        <v>69.088999999999999</v>
      </c>
      <c r="N15" s="101">
        <v>106.05851663</v>
      </c>
      <c r="O15" s="102">
        <v>68.061457860000004</v>
      </c>
      <c r="P15" s="102">
        <v>57.078526089999997</v>
      </c>
      <c r="Q15" s="102">
        <v>25.530266690000001</v>
      </c>
      <c r="R15" s="102">
        <v>16.446455629999999</v>
      </c>
      <c r="S15" s="102">
        <v>75.665055280000004</v>
      </c>
      <c r="T15" s="102">
        <v>251.03330369</v>
      </c>
      <c r="U15" s="102">
        <v>260.91490908999998</v>
      </c>
      <c r="V15" s="102">
        <v>176.28389078000001</v>
      </c>
      <c r="W15" s="102">
        <v>30.573085339999999</v>
      </c>
      <c r="X15" s="102">
        <v>9.1685732600000005</v>
      </c>
      <c r="Y15" s="113">
        <v>99.037979110000094</v>
      </c>
      <c r="Z15" s="101">
        <v>170.14326411900001</v>
      </c>
      <c r="AA15" s="102">
        <v>225.13341069699999</v>
      </c>
      <c r="AB15" s="102">
        <v>182.07957730199999</v>
      </c>
      <c r="AC15" s="102">
        <v>170.21164297999999</v>
      </c>
      <c r="AD15" s="102">
        <v>96.506183132999993</v>
      </c>
      <c r="AE15" s="102">
        <v>179.78697894199999</v>
      </c>
      <c r="AF15" s="102">
        <v>194.25890811400001</v>
      </c>
      <c r="AG15" s="102">
        <v>245.037905739</v>
      </c>
      <c r="AH15" s="102">
        <v>133.51600448689999</v>
      </c>
      <c r="AI15" s="102">
        <v>99.556547436000002</v>
      </c>
      <c r="AJ15" s="102">
        <v>5.134260287</v>
      </c>
      <c r="AK15" s="113">
        <v>67.593086</v>
      </c>
      <c r="AL15" s="122">
        <v>165.1462408603</v>
      </c>
      <c r="AM15" s="123">
        <v>193.32662619800001</v>
      </c>
      <c r="AN15" s="123">
        <v>273.55798714399998</v>
      </c>
      <c r="AO15" s="123">
        <v>86.078905248889996</v>
      </c>
      <c r="AP15" s="123">
        <v>27.717965457999998</v>
      </c>
      <c r="AQ15" s="123">
        <v>197.72491259899999</v>
      </c>
      <c r="AR15" s="123">
        <v>231.568281246</v>
      </c>
      <c r="AS15" s="123">
        <v>257.51020477200001</v>
      </c>
      <c r="AT15" s="123">
        <v>168.774761799</v>
      </c>
      <c r="AU15" s="123">
        <v>90.597787815000004</v>
      </c>
      <c r="AV15" s="123">
        <v>17.236875789999999</v>
      </c>
      <c r="AW15" s="129">
        <v>68.111445599000007</v>
      </c>
      <c r="AX15" s="102">
        <v>161.12524006000001</v>
      </c>
      <c r="AY15" s="102">
        <v>185.258482192</v>
      </c>
      <c r="AZ15" s="102">
        <v>242.276361581</v>
      </c>
      <c r="BA15" s="102">
        <v>77.542949828800005</v>
      </c>
      <c r="BB15" s="102">
        <v>5.0428581860000001</v>
      </c>
      <c r="BC15" s="102">
        <v>5.97271543</v>
      </c>
      <c r="BD15" s="102">
        <v>12.555649125</v>
      </c>
      <c r="BE15" s="102">
        <v>8.6951409399999999</v>
      </c>
      <c r="BF15" s="102">
        <v>62.747691416999999</v>
      </c>
      <c r="BG15" s="102">
        <v>29.949243787</v>
      </c>
      <c r="BH15" s="102">
        <v>11.05269786</v>
      </c>
      <c r="BI15" s="102">
        <v>59.256310730000003</v>
      </c>
      <c r="BJ15" s="132">
        <v>123.69097016999997</v>
      </c>
      <c r="BK15" s="133">
        <v>222.17593611999999</v>
      </c>
      <c r="BL15" s="133">
        <v>102.70528845100003</v>
      </c>
      <c r="BM15" s="133">
        <v>18.591743831999999</v>
      </c>
      <c r="BN15" s="133">
        <v>106.19311800899997</v>
      </c>
      <c r="BO15" s="139">
        <v>281.44978644000008</v>
      </c>
      <c r="BP15" s="139">
        <v>356.05653894799985</v>
      </c>
      <c r="BQ15" s="139">
        <v>162.89117412799996</v>
      </c>
      <c r="BR15" s="139">
        <v>55.092700000000001</v>
      </c>
      <c r="BS15" s="139">
        <v>12.162000000000001</v>
      </c>
      <c r="BT15" s="140">
        <f t="shared" si="9"/>
        <v>-0.59391295197646587</v>
      </c>
    </row>
    <row r="16" spans="1:72">
      <c r="A16" s="100" t="s">
        <v>205</v>
      </c>
      <c r="B16" s="101">
        <v>1.2150000000000001</v>
      </c>
      <c r="C16" s="102">
        <v>1.4059999999999999</v>
      </c>
      <c r="D16" s="102">
        <v>2.617</v>
      </c>
      <c r="E16" s="102">
        <v>1.9770000000000001</v>
      </c>
      <c r="F16" s="102">
        <v>2.2930000000000001</v>
      </c>
      <c r="G16" s="102">
        <v>3.39</v>
      </c>
      <c r="H16" s="102">
        <v>2.1949999999999998</v>
      </c>
      <c r="I16" s="102">
        <v>1.825</v>
      </c>
      <c r="J16" s="102">
        <v>2.492</v>
      </c>
      <c r="K16" s="102">
        <v>1.2609999999999999</v>
      </c>
      <c r="L16" s="102">
        <v>0.98299999999999998</v>
      </c>
      <c r="M16" s="113">
        <v>1.5089999999999999</v>
      </c>
      <c r="N16" s="101">
        <v>1.002553</v>
      </c>
      <c r="O16" s="102">
        <v>0.92476265999999996</v>
      </c>
      <c r="P16" s="102">
        <v>0.2738717</v>
      </c>
      <c r="Q16" s="102">
        <v>0.24165710000000001</v>
      </c>
      <c r="R16" s="102">
        <v>0.62459529999999996</v>
      </c>
      <c r="S16" s="102">
        <v>0.29584280000000002</v>
      </c>
      <c r="T16" s="102">
        <v>0.32664019999999999</v>
      </c>
      <c r="U16" s="102">
        <v>5.4777199999999998E-2</v>
      </c>
      <c r="V16" s="102">
        <v>0.38172410000000001</v>
      </c>
      <c r="W16" s="102">
        <v>0.15194205</v>
      </c>
      <c r="X16" s="102">
        <v>0.12310260000000001</v>
      </c>
      <c r="Y16" s="113">
        <v>0.31873570000000001</v>
      </c>
      <c r="Z16" s="101">
        <v>3.1905295599999999</v>
      </c>
      <c r="AA16" s="102">
        <v>3.0146665490000002</v>
      </c>
      <c r="AB16" s="102">
        <v>3.6692693730000001</v>
      </c>
      <c r="AC16" s="102">
        <v>4.354392399</v>
      </c>
      <c r="AD16" s="102">
        <v>3.1347956859999999</v>
      </c>
      <c r="AE16" s="102">
        <v>2.681680804</v>
      </c>
      <c r="AF16" s="102">
        <v>2.2122847490000002</v>
      </c>
      <c r="AG16" s="102">
        <v>1.517433061</v>
      </c>
      <c r="AH16" s="102">
        <v>1.8943181739999999</v>
      </c>
      <c r="AI16" s="102">
        <v>3.9340661470999998</v>
      </c>
      <c r="AJ16" s="102">
        <v>4.7473836308199999</v>
      </c>
      <c r="AK16" s="113">
        <v>3.55211787</v>
      </c>
      <c r="AL16" s="122">
        <v>4.429838546</v>
      </c>
      <c r="AM16" s="123">
        <v>3.924555308</v>
      </c>
      <c r="AN16" s="123">
        <v>6.112849625</v>
      </c>
      <c r="AO16" s="123">
        <v>4.3463973040999999</v>
      </c>
      <c r="AP16" s="123">
        <v>5.5424429450000003</v>
      </c>
      <c r="AQ16" s="123">
        <v>3.4171055099999998</v>
      </c>
      <c r="AR16" s="123">
        <v>4.1711709140000002</v>
      </c>
      <c r="AS16" s="123">
        <v>2.4565161099999999</v>
      </c>
      <c r="AT16" s="123">
        <v>1.3190517980000001</v>
      </c>
      <c r="AU16" s="123">
        <v>2.5528332300000001</v>
      </c>
      <c r="AV16" s="123">
        <v>1.8668337930000001</v>
      </c>
      <c r="AW16" s="129">
        <v>4.5848126520000001</v>
      </c>
      <c r="AX16" s="102">
        <v>5.1258743850000004</v>
      </c>
      <c r="AY16" s="102">
        <v>3.2897955759999999</v>
      </c>
      <c r="AZ16" s="102">
        <v>5.7271757389999998</v>
      </c>
      <c r="BA16" s="102">
        <v>4.9589801590000002</v>
      </c>
      <c r="BB16" s="102">
        <v>4.9383821860000001</v>
      </c>
      <c r="BC16" s="102">
        <v>4.022019105</v>
      </c>
      <c r="BD16" s="102">
        <v>5.435821024</v>
      </c>
      <c r="BE16" s="102">
        <v>3.1764521399999999</v>
      </c>
      <c r="BF16" s="102">
        <v>1.8366146940000001</v>
      </c>
      <c r="BG16" s="102">
        <v>2.1307548889999999</v>
      </c>
      <c r="BH16" s="102">
        <v>2.152780978</v>
      </c>
      <c r="BI16" s="102">
        <v>3.077037383</v>
      </c>
      <c r="BJ16" s="132">
        <v>3.447327123</v>
      </c>
      <c r="BK16" s="133">
        <v>4.536111882000001</v>
      </c>
      <c r="BL16" s="133">
        <v>5.6852552200000011</v>
      </c>
      <c r="BM16" s="133">
        <v>4.9135408820000004</v>
      </c>
      <c r="BN16" s="133">
        <v>5.3152598249999992</v>
      </c>
      <c r="BO16" s="139">
        <v>4.7252948059999991</v>
      </c>
      <c r="BP16" s="139">
        <v>5.7431256140000002</v>
      </c>
      <c r="BQ16" s="139">
        <v>7.0811549259999982</v>
      </c>
      <c r="BR16" s="139">
        <v>5.6646999999999998</v>
      </c>
      <c r="BS16" s="139">
        <v>2.1859999999999999</v>
      </c>
      <c r="BT16" s="140">
        <f t="shared" si="9"/>
        <v>2.5927482924104739E-2</v>
      </c>
    </row>
    <row r="17" spans="1:218">
      <c r="A17" s="100" t="s">
        <v>177</v>
      </c>
      <c r="B17" s="101">
        <v>4.7320000000000002</v>
      </c>
      <c r="C17" s="102">
        <v>45.454000000000001</v>
      </c>
      <c r="D17" s="102">
        <v>41.578000000000003</v>
      </c>
      <c r="E17" s="102">
        <v>14.273999999999999</v>
      </c>
      <c r="F17" s="102">
        <v>12.545</v>
      </c>
      <c r="G17" s="102">
        <v>24.777000000000001</v>
      </c>
      <c r="H17" s="102">
        <v>39.817999999999998</v>
      </c>
      <c r="I17" s="102">
        <v>36.735999999999997</v>
      </c>
      <c r="J17" s="102">
        <v>23.446999999999999</v>
      </c>
      <c r="K17" s="102">
        <v>25.05</v>
      </c>
      <c r="L17" s="102">
        <v>4.827</v>
      </c>
      <c r="M17" s="113">
        <v>6.7590000000000003</v>
      </c>
      <c r="N17" s="101">
        <v>2.8647263999999999</v>
      </c>
      <c r="O17" s="102">
        <v>16.393276629999999</v>
      </c>
      <c r="P17" s="102">
        <v>20.961781899999998</v>
      </c>
      <c r="Q17" s="102">
        <v>9.3324815500000007</v>
      </c>
      <c r="R17" s="102">
        <v>17.850502630000001</v>
      </c>
      <c r="S17" s="102">
        <v>4.0551929199999996</v>
      </c>
      <c r="T17" s="102">
        <v>30.717252380000001</v>
      </c>
      <c r="U17" s="102">
        <v>49.953749760000001</v>
      </c>
      <c r="V17" s="102">
        <v>23.17639557</v>
      </c>
      <c r="W17" s="102">
        <v>43.564530079999997</v>
      </c>
      <c r="X17" s="102">
        <v>7.64850707</v>
      </c>
      <c r="Y17" s="113">
        <v>11.80311245</v>
      </c>
      <c r="Z17" s="101">
        <v>12.319976008999999</v>
      </c>
      <c r="AA17" s="102">
        <v>93.985244269000006</v>
      </c>
      <c r="AB17" s="102">
        <v>43.433531440000003</v>
      </c>
      <c r="AC17" s="102">
        <v>28.197772710999999</v>
      </c>
      <c r="AD17" s="102">
        <v>19.740651540000002</v>
      </c>
      <c r="AE17" s="102">
        <v>14.76100617</v>
      </c>
      <c r="AF17" s="102">
        <v>67.823220199999994</v>
      </c>
      <c r="AG17" s="102">
        <v>60.112249329999997</v>
      </c>
      <c r="AH17" s="102">
        <v>15.196487169999999</v>
      </c>
      <c r="AI17" s="102">
        <v>16.305150860000001</v>
      </c>
      <c r="AJ17" s="102">
        <v>5.8853383409999998</v>
      </c>
      <c r="AK17" s="113">
        <v>8.6684333509999991</v>
      </c>
      <c r="AL17" s="122">
        <v>6.0638022791999999</v>
      </c>
      <c r="AM17" s="123">
        <v>28.7544614181</v>
      </c>
      <c r="AN17" s="123">
        <v>39.677157694000002</v>
      </c>
      <c r="AO17" s="123">
        <v>27.128815220100002</v>
      </c>
      <c r="AP17" s="123">
        <v>10.877927726999999</v>
      </c>
      <c r="AQ17" s="123">
        <v>4.0915124890000003</v>
      </c>
      <c r="AR17" s="123">
        <v>45.199303145000002</v>
      </c>
      <c r="AS17" s="123">
        <v>83.511881717999998</v>
      </c>
      <c r="AT17" s="123">
        <v>47.585922500000002</v>
      </c>
      <c r="AU17" s="123">
        <v>37.192012480000002</v>
      </c>
      <c r="AV17" s="123">
        <v>20.194898829</v>
      </c>
      <c r="AW17" s="129">
        <v>9.9158592500000005</v>
      </c>
      <c r="AX17" s="102">
        <v>5.4163389500000001</v>
      </c>
      <c r="AY17" s="102">
        <v>11.676248997</v>
      </c>
      <c r="AZ17" s="102">
        <v>33.440020388000001</v>
      </c>
      <c r="BA17" s="102">
        <v>10.9065131</v>
      </c>
      <c r="BB17" s="102">
        <v>9.1785891500000005</v>
      </c>
      <c r="BC17" s="102">
        <v>9.0140205630000008</v>
      </c>
      <c r="BD17" s="102">
        <v>4.6553056469999996</v>
      </c>
      <c r="BE17" s="102">
        <v>4.7027309400000004</v>
      </c>
      <c r="BF17" s="102">
        <v>9.3548060530000008</v>
      </c>
      <c r="BG17" s="102">
        <v>7.34225145</v>
      </c>
      <c r="BH17" s="102">
        <v>10.117618109</v>
      </c>
      <c r="BI17" s="102">
        <v>3.3637816300000001</v>
      </c>
      <c r="BJ17" s="132">
        <v>24.163276249999996</v>
      </c>
      <c r="BK17" s="133">
        <v>24.469648879999998</v>
      </c>
      <c r="BL17" s="133">
        <v>35.462961321999991</v>
      </c>
      <c r="BM17" s="133">
        <v>10.871253349999996</v>
      </c>
      <c r="BN17" s="133">
        <v>20.289732279999999</v>
      </c>
      <c r="BO17" s="139">
        <v>45.501963180000004</v>
      </c>
      <c r="BP17" s="139">
        <v>130.32415689000001</v>
      </c>
      <c r="BQ17" s="139">
        <v>146.66149738000007</v>
      </c>
      <c r="BR17" s="139">
        <v>49.195099999999996</v>
      </c>
      <c r="BS17" s="139">
        <v>23.222000000000001</v>
      </c>
      <c r="BT17" s="140">
        <f t="shared" si="9"/>
        <v>2.1627900730640328</v>
      </c>
    </row>
    <row r="18" spans="1:218">
      <c r="A18" s="100" t="s">
        <v>233</v>
      </c>
      <c r="B18" s="101">
        <v>15.119</v>
      </c>
      <c r="C18" s="102">
        <v>11.903</v>
      </c>
      <c r="D18" s="102">
        <v>6.9379999999999997</v>
      </c>
      <c r="E18" s="102">
        <v>8.9169999999999998</v>
      </c>
      <c r="F18" s="102">
        <v>16.11</v>
      </c>
      <c r="G18" s="102">
        <v>7.7569999999999997</v>
      </c>
      <c r="H18" s="102">
        <v>15.573</v>
      </c>
      <c r="I18" s="102">
        <v>6.3319999999999999</v>
      </c>
      <c r="J18" s="102">
        <v>8.0429999999999993</v>
      </c>
      <c r="K18" s="102">
        <v>18.385999999999999</v>
      </c>
      <c r="L18" s="102">
        <v>14.432</v>
      </c>
      <c r="M18" s="113">
        <v>10.420999999999999</v>
      </c>
      <c r="N18" s="101">
        <v>5.2510512399999998</v>
      </c>
      <c r="O18" s="102">
        <v>17.370113480000001</v>
      </c>
      <c r="P18" s="102">
        <v>9.6719906200000008</v>
      </c>
      <c r="Q18" s="102">
        <v>8.2080324600000001</v>
      </c>
      <c r="R18" s="102">
        <v>13.512582269999999</v>
      </c>
      <c r="S18" s="102">
        <v>7.8149305599999996</v>
      </c>
      <c r="T18" s="102">
        <v>16.220779870000001</v>
      </c>
      <c r="U18" s="102">
        <v>5.4828079199999999</v>
      </c>
      <c r="V18" s="102">
        <v>12.656798999999999</v>
      </c>
      <c r="W18" s="102">
        <v>14.600191909999999</v>
      </c>
      <c r="X18" s="102">
        <v>6.2784616400000104</v>
      </c>
      <c r="Y18" s="113">
        <v>11.32941937</v>
      </c>
      <c r="Z18" s="101">
        <v>13.379627460999901</v>
      </c>
      <c r="AA18" s="102">
        <v>11.4702299339998</v>
      </c>
      <c r="AB18" s="102">
        <v>13.600501381791</v>
      </c>
      <c r="AC18" s="102">
        <v>10.075445956999801</v>
      </c>
      <c r="AD18" s="102">
        <v>13.233131655999999</v>
      </c>
      <c r="AE18" s="102">
        <v>8.9804622730008408</v>
      </c>
      <c r="AF18" s="102">
        <v>15.365695191</v>
      </c>
      <c r="AG18" s="102">
        <v>7.2746685052010198</v>
      </c>
      <c r="AH18" s="102">
        <v>21.9701328333988</v>
      </c>
      <c r="AI18" s="102">
        <v>8.2527369369999004</v>
      </c>
      <c r="AJ18" s="102">
        <v>14.666789016099999</v>
      </c>
      <c r="AK18" s="113">
        <v>8.0443359363996496</v>
      </c>
      <c r="AL18" s="122">
        <v>19.5712519089988</v>
      </c>
      <c r="AM18" s="123">
        <v>7.3988190309999702</v>
      </c>
      <c r="AN18" s="123">
        <v>36.410418300699199</v>
      </c>
      <c r="AO18" s="123">
        <v>15.59551038303</v>
      </c>
      <c r="AP18" s="123">
        <v>8.1906961379989998</v>
      </c>
      <c r="AQ18" s="123">
        <v>16.081024164799999</v>
      </c>
      <c r="AR18" s="123">
        <v>6.7574856429999999</v>
      </c>
      <c r="AS18" s="123">
        <v>26.667568669000001</v>
      </c>
      <c r="AT18" s="123">
        <v>20.377219739200001</v>
      </c>
      <c r="AU18" s="123">
        <v>42.822992515000998</v>
      </c>
      <c r="AV18" s="123">
        <v>11.027819490000001</v>
      </c>
      <c r="AW18" s="129">
        <v>10.288472540000001</v>
      </c>
      <c r="AX18" s="102">
        <v>6.7536192128999</v>
      </c>
      <c r="AY18" s="102">
        <v>3.1951077410009998</v>
      </c>
      <c r="AZ18" s="102">
        <v>33.3189485689009</v>
      </c>
      <c r="BA18" s="102">
        <v>13.2822939419992</v>
      </c>
      <c r="BB18" s="102">
        <v>8.4657670000008007</v>
      </c>
      <c r="BC18" s="102">
        <v>4.7376952480001</v>
      </c>
      <c r="BD18" s="102">
        <v>7.9569636629999998</v>
      </c>
      <c r="BE18" s="102">
        <v>6.6717556728001002</v>
      </c>
      <c r="BF18" s="102">
        <v>15.021843879</v>
      </c>
      <c r="BG18" s="102">
        <v>9.9999834549980005</v>
      </c>
      <c r="BH18" s="102">
        <v>3.8522798900000002</v>
      </c>
      <c r="BI18" s="102">
        <v>5.4476505099999999</v>
      </c>
      <c r="BJ18" s="132">
        <v>4.9069843229999996</v>
      </c>
      <c r="BK18" s="133">
        <v>7.5406341329999993</v>
      </c>
      <c r="BL18" s="133">
        <v>12.513378431000001</v>
      </c>
      <c r="BM18" s="133">
        <v>5.2272339080009997</v>
      </c>
      <c r="BN18" s="133">
        <v>10.351315608000002</v>
      </c>
      <c r="BO18" s="139">
        <v>20.426693772997005</v>
      </c>
      <c r="BP18" s="139">
        <v>12.107627586999401</v>
      </c>
      <c r="BQ18" s="139">
        <v>22.436944101999995</v>
      </c>
      <c r="BR18" s="139">
        <v>33.286900000000003</v>
      </c>
      <c r="BS18" s="139">
        <v>19.727</v>
      </c>
      <c r="BT18" s="140">
        <f t="shared" si="9"/>
        <v>0.97270326383794448</v>
      </c>
      <c r="HJ18">
        <v>0</v>
      </c>
    </row>
    <row r="19" spans="1:218">
      <c r="A19" s="104" t="s">
        <v>121</v>
      </c>
      <c r="B19" s="105">
        <v>2.20529575000011</v>
      </c>
      <c r="C19" s="106">
        <v>1.78483250000002</v>
      </c>
      <c r="D19" s="106">
        <v>2.2793677199999798</v>
      </c>
      <c r="E19" s="106">
        <v>2.4377037499999901</v>
      </c>
      <c r="F19" s="106">
        <v>2.3335033499997802</v>
      </c>
      <c r="G19" s="106">
        <v>2.0787509899999699</v>
      </c>
      <c r="H19" s="106">
        <v>1.81903156000003</v>
      </c>
      <c r="I19" s="106">
        <v>2.38131004000001</v>
      </c>
      <c r="J19" s="106">
        <v>2.3470798300000002</v>
      </c>
      <c r="K19" s="106">
        <v>1.8319508500000199</v>
      </c>
      <c r="L19" s="106">
        <v>1.8752214799997999</v>
      </c>
      <c r="M19" s="114">
        <v>1.72</v>
      </c>
      <c r="N19" s="105">
        <v>2.1938413199998901</v>
      </c>
      <c r="O19" s="106">
        <v>2.6829720900000198</v>
      </c>
      <c r="P19" s="106">
        <v>3.2775520199999999</v>
      </c>
      <c r="Q19" s="106">
        <v>2.0420709499999901</v>
      </c>
      <c r="R19" s="106">
        <v>2.35654081000001</v>
      </c>
      <c r="S19" s="106">
        <v>2.4027595900000001</v>
      </c>
      <c r="T19" s="106">
        <v>4.2221096299999603</v>
      </c>
      <c r="U19" s="106">
        <v>3.3663898400000201</v>
      </c>
      <c r="V19" s="106">
        <v>2.6691432399999999</v>
      </c>
      <c r="W19" s="106">
        <v>3.4591985299999899</v>
      </c>
      <c r="X19" s="106">
        <v>2.30899604999999</v>
      </c>
      <c r="Y19" s="114">
        <v>2.9118383099998799</v>
      </c>
      <c r="Z19" s="105">
        <v>3.36198361857253</v>
      </c>
      <c r="AA19" s="106">
        <v>4.4964488838026302</v>
      </c>
      <c r="AB19" s="106">
        <v>3.9383770410091401</v>
      </c>
      <c r="AC19" s="106">
        <v>3.0717561659459598</v>
      </c>
      <c r="AD19" s="106">
        <v>2.6372816023291099</v>
      </c>
      <c r="AE19" s="106">
        <v>3.1311679456063399</v>
      </c>
      <c r="AF19" s="106">
        <v>3.9203991528335602</v>
      </c>
      <c r="AG19" s="106">
        <v>3.8107722182503201</v>
      </c>
      <c r="AH19" s="106">
        <v>5.05620966725232</v>
      </c>
      <c r="AI19" s="106">
        <v>4.1804417534913503</v>
      </c>
      <c r="AJ19" s="106">
        <v>2.8127292280587</v>
      </c>
      <c r="AK19" s="114">
        <v>3.0329165473531998</v>
      </c>
      <c r="AL19" s="124">
        <v>2.7810000000000001</v>
      </c>
      <c r="AM19" s="125">
        <v>2.9599000000000002</v>
      </c>
      <c r="AN19" s="125">
        <v>2.4188999999999998</v>
      </c>
      <c r="AO19" s="125">
        <v>2.1604999999999999</v>
      </c>
      <c r="AP19" s="125">
        <v>2.3957999999999999</v>
      </c>
      <c r="AQ19" s="125">
        <v>3.4853999999999998</v>
      </c>
      <c r="AR19" s="125">
        <v>2.5836999999999999</v>
      </c>
      <c r="AS19" s="125">
        <v>1.7535000000000001</v>
      </c>
      <c r="AT19" s="125">
        <v>2.2198000000000002</v>
      </c>
      <c r="AU19" s="125">
        <v>2.0217999999999998</v>
      </c>
      <c r="AV19" s="125">
        <v>2.0242</v>
      </c>
      <c r="AW19" s="130">
        <v>3.9277000000000002</v>
      </c>
      <c r="AX19" s="106">
        <v>3.07416162794485</v>
      </c>
      <c r="AY19" s="106">
        <v>4.4175087691690402</v>
      </c>
      <c r="AZ19" s="106">
        <v>5.8713755127181102</v>
      </c>
      <c r="BA19" s="106">
        <v>6.2037540270208904</v>
      </c>
      <c r="BB19" s="106">
        <v>5.0586325089410797</v>
      </c>
      <c r="BC19" s="106">
        <v>4.9803868866987804</v>
      </c>
      <c r="BD19" s="106">
        <v>4.3691732141928199</v>
      </c>
      <c r="BE19" s="106">
        <v>3.78081349380669</v>
      </c>
      <c r="BF19" s="106">
        <v>2.4834183520584201</v>
      </c>
      <c r="BG19" s="106">
        <v>1.9253239229088901</v>
      </c>
      <c r="BH19" s="106">
        <v>1.94959023011128</v>
      </c>
      <c r="BI19" s="106">
        <v>3.2498598717316902</v>
      </c>
      <c r="BJ19" s="105">
        <v>3.1469999999999998</v>
      </c>
      <c r="BK19" s="106">
        <v>2.8519999999999999</v>
      </c>
      <c r="BL19" s="106">
        <v>2.5489999999999999</v>
      </c>
      <c r="BM19" s="106">
        <v>3.1280000000000001</v>
      </c>
      <c r="BN19" s="106">
        <v>3.7919999999999998</v>
      </c>
      <c r="BO19" s="106">
        <v>3.202</v>
      </c>
      <c r="BP19" s="106">
        <v>2.4940000000000002</v>
      </c>
      <c r="BQ19" s="106">
        <v>3.1576900000000001</v>
      </c>
      <c r="BR19" s="106">
        <v>3.9908000000000001</v>
      </c>
      <c r="BS19" s="106">
        <v>3.0939999999999999</v>
      </c>
      <c r="BT19" s="142">
        <f t="shared" si="9"/>
        <v>0.60700231435622887</v>
      </c>
    </row>
    <row r="20" spans="1:218">
      <c r="A20" s="83" t="s">
        <v>59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43"/>
      <c r="BU20" s="109"/>
      <c r="BV20" s="144"/>
      <c r="BW20" s="145"/>
    </row>
    <row r="21" spans="1:218" ht="18.75">
      <c r="A21" s="83" t="s">
        <v>227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</row>
    <row r="22" spans="1:218">
      <c r="A22" s="108" t="s">
        <v>61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43"/>
    </row>
    <row r="23" spans="1:218">
      <c r="I23" s="109"/>
      <c r="J23" s="109"/>
      <c r="K23" s="109"/>
      <c r="L23" s="109"/>
      <c r="M23" s="109"/>
      <c r="N23" s="109"/>
      <c r="O23" s="109"/>
      <c r="P23" s="24"/>
      <c r="Q23" s="24"/>
      <c r="R23" s="24"/>
      <c r="S23" s="24"/>
      <c r="T23" s="24"/>
      <c r="U23" s="24"/>
      <c r="V23" s="27"/>
      <c r="W23" s="27"/>
      <c r="X23" s="27"/>
      <c r="Y23" s="27"/>
      <c r="Z23" s="24"/>
      <c r="AA23" s="24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</row>
    <row r="24" spans="1:218">
      <c r="N24" s="109"/>
      <c r="O24" s="109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109"/>
      <c r="AK24" s="109"/>
      <c r="AM24" s="109"/>
    </row>
    <row r="25" spans="1:218">
      <c r="N25" s="109"/>
      <c r="O25" s="109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109"/>
      <c r="AK25" s="109"/>
      <c r="AM25" s="109"/>
    </row>
    <row r="26" spans="1:218">
      <c r="N26" s="109"/>
      <c r="O26" s="109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109"/>
      <c r="AM26" s="109"/>
      <c r="BA26" s="24"/>
    </row>
    <row r="27" spans="1:218">
      <c r="J27" s="109"/>
      <c r="K27" s="109"/>
      <c r="L27" s="109"/>
      <c r="M27" s="109"/>
      <c r="N27" s="109"/>
      <c r="O27" s="109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</row>
    <row r="28" spans="1:218">
      <c r="N28" s="109"/>
      <c r="O28" s="109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18">
      <c r="N29" s="109"/>
      <c r="O29" s="109"/>
      <c r="Z29" s="24"/>
    </row>
    <row r="30" spans="1:218">
      <c r="N30" s="109"/>
      <c r="O30" s="109"/>
      <c r="Z30" s="24"/>
      <c r="AA30" s="24"/>
    </row>
    <row r="31" spans="1:218">
      <c r="N31" s="109"/>
      <c r="O31" s="109"/>
      <c r="Z31" s="24"/>
      <c r="AA31" s="24"/>
    </row>
    <row r="32" spans="1:218">
      <c r="N32" s="109"/>
      <c r="O32" s="109"/>
      <c r="Z32" s="24"/>
      <c r="AA32" s="24"/>
    </row>
    <row r="33" spans="14:27">
      <c r="N33" s="109"/>
      <c r="O33" s="109"/>
      <c r="Z33" s="24"/>
      <c r="AA33" s="24"/>
    </row>
    <row r="34" spans="14:27">
      <c r="N34" s="109"/>
      <c r="O34" s="109"/>
    </row>
    <row r="35" spans="14:27">
      <c r="N35" s="109"/>
      <c r="O35" s="109"/>
    </row>
  </sheetData>
  <mergeCells count="7">
    <mergeCell ref="BJ7:BT7"/>
    <mergeCell ref="A7:A8"/>
    <mergeCell ref="B7:M7"/>
    <mergeCell ref="N7:Y7"/>
    <mergeCell ref="Z7:AK7"/>
    <mergeCell ref="AL7:AW7"/>
    <mergeCell ref="AX7:BI7"/>
  </mergeCells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/>
  <ignoredErrors>
    <ignoredError sqref="B14:BS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/>
  </sheetPr>
  <dimension ref="A1:XFD91"/>
  <sheetViews>
    <sheetView showGridLines="0" workbookViewId="0">
      <pane ySplit="7" topLeftCell="A65" activePane="bottomLeft" state="frozen"/>
      <selection pane="bottomLeft" activeCell="B83" sqref="B83"/>
    </sheetView>
  </sheetViews>
  <sheetFormatPr baseColWidth="10" defaultColWidth="11" defaultRowHeight="15"/>
  <cols>
    <col min="1" max="1" width="21.28515625" style="53" customWidth="1"/>
    <col min="2" max="2" width="22" style="53" customWidth="1"/>
    <col min="3" max="3" width="17.42578125" style="54" customWidth="1"/>
    <col min="4" max="4" width="23.42578125" style="54" customWidth="1"/>
    <col min="8" max="8" width="11.85546875" customWidth="1"/>
  </cols>
  <sheetData>
    <row r="1" spans="1:4">
      <c r="A1" s="2" t="s">
        <v>30</v>
      </c>
    </row>
    <row r="3" spans="1:4">
      <c r="A3" s="735" t="s">
        <v>234</v>
      </c>
      <c r="B3" s="735"/>
      <c r="C3" s="735"/>
      <c r="D3" s="735"/>
    </row>
    <row r="4" spans="1:4" ht="15" customHeight="1">
      <c r="A4" s="56" t="s">
        <v>235</v>
      </c>
      <c r="B4" s="56"/>
      <c r="C4" s="57"/>
      <c r="D4" s="57"/>
    </row>
    <row r="5" spans="1:4" ht="15" customHeight="1">
      <c r="A5" s="58"/>
      <c r="B5" s="56"/>
      <c r="C5" s="57"/>
      <c r="D5" s="57"/>
    </row>
    <row r="6" spans="1:4">
      <c r="A6" s="736" t="s">
        <v>236</v>
      </c>
      <c r="B6" s="59" t="s">
        <v>204</v>
      </c>
      <c r="C6" s="60" t="s">
        <v>237</v>
      </c>
      <c r="D6" s="61" t="s">
        <v>238</v>
      </c>
    </row>
    <row r="7" spans="1:4">
      <c r="A7" s="737"/>
      <c r="B7" s="62" t="s">
        <v>239</v>
      </c>
      <c r="C7" s="63" t="s">
        <v>240</v>
      </c>
      <c r="D7" s="64" t="s">
        <v>241</v>
      </c>
    </row>
    <row r="8" spans="1:4">
      <c r="A8" s="65">
        <v>2019</v>
      </c>
      <c r="B8" s="66"/>
      <c r="C8" s="66"/>
      <c r="D8" s="67"/>
    </row>
    <row r="9" spans="1:4">
      <c r="A9" s="68" t="s">
        <v>242</v>
      </c>
      <c r="B9" s="69">
        <v>1475</v>
      </c>
      <c r="C9" s="69">
        <v>345.86</v>
      </c>
      <c r="D9" s="70">
        <v>309.81338043977399</v>
      </c>
    </row>
    <row r="10" spans="1:4">
      <c r="A10" s="68" t="s">
        <v>243</v>
      </c>
      <c r="B10" s="69">
        <v>1466.25</v>
      </c>
      <c r="C10" s="69">
        <v>336.12</v>
      </c>
      <c r="D10" s="70">
        <v>310.63132738344001</v>
      </c>
    </row>
    <row r="11" spans="1:4">
      <c r="A11" s="68" t="s">
        <v>244</v>
      </c>
      <c r="B11" s="69">
        <v>1430.3</v>
      </c>
      <c r="C11" s="69">
        <v>339.1</v>
      </c>
      <c r="D11" s="70">
        <v>305.63768217546698</v>
      </c>
    </row>
    <row r="12" spans="1:4">
      <c r="A12" s="68" t="s">
        <v>245</v>
      </c>
      <c r="B12" s="69">
        <v>1502.22</v>
      </c>
      <c r="C12" s="69">
        <v>339.57</v>
      </c>
      <c r="D12" s="70">
        <v>302.36733288974602</v>
      </c>
    </row>
    <row r="13" spans="1:4">
      <c r="A13" s="68" t="s">
        <v>246</v>
      </c>
      <c r="B13" s="69">
        <v>1525</v>
      </c>
      <c r="C13" s="69">
        <v>299.5</v>
      </c>
      <c r="D13" s="70">
        <v>284.26851397645203</v>
      </c>
    </row>
    <row r="14" spans="1:4">
      <c r="A14" s="68" t="s">
        <v>247</v>
      </c>
      <c r="B14" s="69">
        <v>1525</v>
      </c>
      <c r="C14" s="69">
        <v>325.32</v>
      </c>
      <c r="D14" s="70">
        <v>307.87554910644002</v>
      </c>
    </row>
    <row r="15" spans="1:4">
      <c r="A15" s="68" t="s">
        <v>248</v>
      </c>
      <c r="B15" s="69">
        <v>1506.82</v>
      </c>
      <c r="C15" s="69">
        <v>310.77999999999997</v>
      </c>
      <c r="D15" s="70">
        <v>314.11079699927001</v>
      </c>
    </row>
    <row r="16" spans="1:4">
      <c r="A16" s="68" t="s">
        <v>249</v>
      </c>
      <c r="B16" s="69">
        <v>1476.84</v>
      </c>
      <c r="C16" s="69">
        <v>296.83999999999997</v>
      </c>
      <c r="D16" s="70">
        <v>303.33603070832697</v>
      </c>
    </row>
    <row r="17" spans="1:4">
      <c r="A17" s="68" t="s">
        <v>250</v>
      </c>
      <c r="B17" s="69">
        <v>1430</v>
      </c>
      <c r="C17" s="69" t="s">
        <v>251</v>
      </c>
      <c r="D17" s="70">
        <v>305.11277202746697</v>
      </c>
    </row>
    <row r="18" spans="1:4">
      <c r="A18" s="68" t="s">
        <v>252</v>
      </c>
      <c r="B18" s="69">
        <v>1430</v>
      </c>
      <c r="C18" s="69" t="s">
        <v>251</v>
      </c>
      <c r="D18" s="70">
        <v>323.05709169561698</v>
      </c>
    </row>
    <row r="19" spans="1:4">
      <c r="A19" s="68" t="s">
        <v>253</v>
      </c>
      <c r="B19" s="69">
        <v>1430</v>
      </c>
      <c r="C19" s="69" t="s">
        <v>251</v>
      </c>
      <c r="D19" s="70">
        <v>320.56262738359999</v>
      </c>
    </row>
    <row r="20" spans="1:4">
      <c r="A20" s="71" t="s">
        <v>254</v>
      </c>
      <c r="B20" s="69">
        <v>1409.41</v>
      </c>
      <c r="C20" s="69" t="s">
        <v>251</v>
      </c>
      <c r="D20" s="70">
        <v>327.68708966509098</v>
      </c>
    </row>
    <row r="21" spans="1:4">
      <c r="A21" s="65">
        <v>2020</v>
      </c>
      <c r="B21" s="66"/>
      <c r="C21" s="66"/>
      <c r="D21" s="67"/>
    </row>
    <row r="22" spans="1:4">
      <c r="A22" s="72" t="s">
        <v>242</v>
      </c>
      <c r="B22" s="69">
        <v>1442.1739130434801</v>
      </c>
      <c r="C22" s="69">
        <v>328.22038181454701</v>
      </c>
      <c r="D22" s="70">
        <v>330.05437219026101</v>
      </c>
    </row>
    <row r="23" spans="1:4">
      <c r="A23" s="72" t="s">
        <v>243</v>
      </c>
      <c r="B23" s="69">
        <v>1550</v>
      </c>
      <c r="C23" s="69">
        <v>323.71576267916498</v>
      </c>
      <c r="D23" s="70">
        <v>317.07984855161999</v>
      </c>
    </row>
    <row r="24" spans="1:4">
      <c r="A24" s="72" t="s">
        <v>244</v>
      </c>
      <c r="B24" s="69">
        <v>1550</v>
      </c>
      <c r="C24" s="69">
        <v>343.90108698457402</v>
      </c>
      <c r="D24" s="70">
        <v>311.23592843572698</v>
      </c>
    </row>
    <row r="25" spans="1:4">
      <c r="A25" s="72" t="s">
        <v>245</v>
      </c>
      <c r="B25" s="69">
        <v>1550</v>
      </c>
      <c r="C25" s="69">
        <v>328.22321383965402</v>
      </c>
      <c r="D25" s="70">
        <v>302.61785818765497</v>
      </c>
    </row>
    <row r="26" spans="1:4">
      <c r="A26" s="72" t="s">
        <v>246</v>
      </c>
      <c r="B26" s="69">
        <v>1550</v>
      </c>
      <c r="C26" s="69">
        <v>318.85142033710002</v>
      </c>
      <c r="D26" s="70">
        <v>300.35358668560002</v>
      </c>
    </row>
    <row r="27" spans="1:4">
      <c r="A27" s="72" t="s">
        <v>247</v>
      </c>
      <c r="B27" s="69">
        <v>1562.5</v>
      </c>
      <c r="C27" s="69">
        <v>317.16502718869901</v>
      </c>
      <c r="D27" s="70">
        <v>308.51355353178201</v>
      </c>
    </row>
    <row r="28" spans="1:4">
      <c r="A28" s="72" t="s">
        <v>248</v>
      </c>
      <c r="B28" s="69">
        <v>1575</v>
      </c>
      <c r="C28" s="69">
        <v>319.21977032795598</v>
      </c>
      <c r="D28" s="70">
        <v>316.123713305948</v>
      </c>
    </row>
    <row r="29" spans="1:4">
      <c r="A29" s="72" t="s">
        <v>249</v>
      </c>
      <c r="B29" s="69">
        <v>1467.61904761905</v>
      </c>
      <c r="C29" s="69">
        <v>318.19003355054502</v>
      </c>
      <c r="D29" s="70">
        <v>320.62824115209997</v>
      </c>
    </row>
    <row r="30" spans="1:4">
      <c r="A30" s="72" t="s">
        <v>250</v>
      </c>
      <c r="B30" s="69">
        <v>1450</v>
      </c>
      <c r="C30" s="69">
        <v>347.54372481658299</v>
      </c>
      <c r="D30" s="70">
        <v>355.07785556981798</v>
      </c>
    </row>
    <row r="31" spans="1:4">
      <c r="A31" s="72" t="s">
        <v>252</v>
      </c>
      <c r="B31" s="69">
        <v>1453</v>
      </c>
      <c r="C31" s="69">
        <v>396</v>
      </c>
      <c r="D31" s="70">
        <v>371</v>
      </c>
    </row>
    <row r="32" spans="1:4">
      <c r="A32" s="72" t="s">
        <v>253</v>
      </c>
      <c r="B32" s="69">
        <v>1470</v>
      </c>
      <c r="C32" s="69">
        <v>429.29776459024299</v>
      </c>
      <c r="D32" s="70">
        <v>412.83658230051998</v>
      </c>
    </row>
    <row r="33" spans="1:16384">
      <c r="A33" s="72" t="s">
        <v>254</v>
      </c>
      <c r="B33" s="69">
        <v>1490</v>
      </c>
      <c r="C33" s="69">
        <v>427.50508232371902</v>
      </c>
      <c r="D33" s="70">
        <v>428.76714884871302</v>
      </c>
    </row>
    <row r="34" spans="1:16384">
      <c r="A34" s="65">
        <v>2021</v>
      </c>
      <c r="B34" s="66"/>
      <c r="C34" s="66"/>
      <c r="D34" s="67"/>
    </row>
    <row r="35" spans="1:16384">
      <c r="A35" s="72" t="s">
        <v>242</v>
      </c>
      <c r="B35" s="69">
        <v>1480</v>
      </c>
      <c r="C35" s="69">
        <v>444.05</v>
      </c>
      <c r="D35" s="70">
        <v>499</v>
      </c>
      <c r="E35" s="73"/>
      <c r="F35" s="74"/>
      <c r="G35" s="74"/>
      <c r="U35" s="73"/>
      <c r="V35" s="74"/>
      <c r="W35" s="74"/>
      <c r="X35" s="75"/>
      <c r="Y35" s="73"/>
      <c r="Z35" s="74"/>
      <c r="AA35" s="74"/>
      <c r="AB35" s="75"/>
      <c r="AC35" s="73"/>
      <c r="AD35" s="74"/>
      <c r="AE35" s="74"/>
      <c r="AF35" s="75"/>
      <c r="AG35" s="73"/>
      <c r="AH35" s="74"/>
      <c r="AI35" s="74"/>
      <c r="AJ35" s="75"/>
      <c r="AK35" s="73"/>
      <c r="AL35" s="74"/>
      <c r="AM35" s="74"/>
      <c r="AN35" s="75"/>
      <c r="AO35" s="73"/>
      <c r="AP35" s="74"/>
      <c r="AQ35" s="74"/>
      <c r="AR35" s="75"/>
      <c r="AS35" s="73"/>
      <c r="AT35" s="74"/>
      <c r="AU35" s="74"/>
      <c r="AV35" s="75"/>
      <c r="AW35" s="73"/>
      <c r="AX35" s="74"/>
      <c r="AY35" s="74"/>
      <c r="AZ35" s="75"/>
      <c r="BA35" s="73"/>
      <c r="BB35" s="74"/>
      <c r="BC35" s="74"/>
      <c r="BD35" s="75"/>
      <c r="BE35" s="73"/>
      <c r="BF35" s="74"/>
      <c r="BG35" s="74"/>
      <c r="BH35" s="75"/>
      <c r="BI35" s="73"/>
      <c r="BJ35" s="74"/>
      <c r="BK35" s="74"/>
      <c r="BL35" s="75"/>
      <c r="BM35" s="73"/>
      <c r="BN35" s="74"/>
      <c r="BO35" s="74"/>
      <c r="BP35" s="75"/>
      <c r="BQ35" s="73"/>
      <c r="BR35" s="74"/>
      <c r="BS35" s="74"/>
      <c r="BT35" s="75"/>
      <c r="BU35" s="73"/>
      <c r="BV35" s="74"/>
      <c r="BW35" s="74"/>
      <c r="BX35" s="75"/>
      <c r="BY35" s="73"/>
      <c r="BZ35" s="74"/>
      <c r="CA35" s="74"/>
      <c r="CB35" s="75"/>
      <c r="CC35" s="73"/>
      <c r="CD35" s="74"/>
      <c r="CE35" s="74"/>
      <c r="CF35" s="75"/>
      <c r="CG35" s="73"/>
      <c r="CH35" s="74"/>
      <c r="CI35" s="74"/>
      <c r="CJ35" s="75"/>
      <c r="CK35" s="73"/>
      <c r="CL35" s="74"/>
      <c r="CM35" s="74"/>
      <c r="CN35" s="75"/>
      <c r="CO35" s="73"/>
      <c r="CP35" s="74"/>
      <c r="CQ35" s="74"/>
      <c r="CR35" s="75"/>
      <c r="CS35" s="73"/>
      <c r="CT35" s="74"/>
      <c r="CU35" s="74"/>
      <c r="CV35" s="75"/>
      <c r="CW35" s="73"/>
      <c r="CX35" s="74"/>
      <c r="CY35" s="74"/>
      <c r="CZ35" s="75"/>
      <c r="DA35" s="73"/>
      <c r="DB35" s="74"/>
      <c r="DC35" s="74"/>
      <c r="DD35" s="75"/>
      <c r="DE35" s="73"/>
      <c r="DF35" s="74"/>
      <c r="DG35" s="74"/>
      <c r="DH35" s="75"/>
      <c r="DI35" s="73"/>
      <c r="DJ35" s="74"/>
      <c r="DK35" s="74"/>
      <c r="DL35" s="75"/>
      <c r="DM35" s="73"/>
      <c r="DN35" s="74"/>
      <c r="DO35" s="74"/>
      <c r="DP35" s="75"/>
      <c r="DQ35" s="73"/>
      <c r="DR35" s="74"/>
      <c r="DS35" s="74"/>
      <c r="DT35" s="75"/>
      <c r="DU35" s="73"/>
      <c r="DV35" s="74"/>
      <c r="DW35" s="74"/>
      <c r="DX35" s="75"/>
      <c r="DY35" s="73"/>
      <c r="DZ35" s="74"/>
      <c r="EA35" s="74"/>
      <c r="EB35" s="75"/>
      <c r="EC35" s="73"/>
      <c r="ED35" s="74"/>
      <c r="EE35" s="74"/>
      <c r="EF35" s="75"/>
      <c r="EG35" s="73"/>
      <c r="EH35" s="74"/>
      <c r="EI35" s="74"/>
      <c r="EJ35" s="75"/>
      <c r="EK35" s="73"/>
      <c r="EL35" s="74"/>
      <c r="EM35" s="74"/>
      <c r="EN35" s="75"/>
      <c r="EO35" s="73"/>
      <c r="EP35" s="74"/>
      <c r="EQ35" s="74"/>
      <c r="ER35" s="75"/>
      <c r="ES35" s="73"/>
      <c r="ET35" s="74"/>
      <c r="EU35" s="74"/>
      <c r="EV35" s="75"/>
      <c r="EW35" s="73"/>
      <c r="EX35" s="74"/>
      <c r="EY35" s="74"/>
      <c r="EZ35" s="75"/>
      <c r="FA35" s="73"/>
      <c r="FB35" s="74"/>
      <c r="FC35" s="74"/>
      <c r="FD35" s="75"/>
      <c r="FE35" s="73"/>
      <c r="FF35" s="74"/>
      <c r="FG35" s="74"/>
      <c r="FH35" s="75"/>
      <c r="FI35" s="73"/>
      <c r="FJ35" s="74"/>
      <c r="FK35" s="74"/>
      <c r="FL35" s="75"/>
      <c r="FM35" s="73"/>
      <c r="FN35" s="74"/>
      <c r="FO35" s="74"/>
      <c r="FP35" s="75"/>
      <c r="FQ35" s="73"/>
      <c r="FR35" s="74"/>
      <c r="FS35" s="74"/>
      <c r="FT35" s="75"/>
      <c r="FU35" s="73"/>
      <c r="FV35" s="74"/>
      <c r="FW35" s="74"/>
      <c r="FX35" s="75"/>
      <c r="FY35" s="73"/>
      <c r="FZ35" s="74"/>
      <c r="GA35" s="74"/>
      <c r="GB35" s="75"/>
      <c r="GC35" s="73"/>
      <c r="GD35" s="74"/>
      <c r="GE35" s="74"/>
      <c r="GF35" s="75"/>
      <c r="GG35" s="73"/>
      <c r="GH35" s="74"/>
      <c r="GI35" s="74"/>
      <c r="GJ35" s="75"/>
      <c r="GK35" s="73"/>
      <c r="GL35" s="74"/>
      <c r="GM35" s="74"/>
      <c r="GN35" s="75"/>
      <c r="GO35" s="73"/>
      <c r="GP35" s="74"/>
      <c r="GQ35" s="74"/>
      <c r="GR35" s="75"/>
      <c r="GS35" s="73"/>
      <c r="GT35" s="74"/>
      <c r="GU35" s="74"/>
      <c r="GV35" s="75"/>
      <c r="GW35" s="73"/>
      <c r="GX35" s="74"/>
      <c r="GY35" s="74"/>
      <c r="GZ35" s="75"/>
      <c r="HA35" s="73"/>
      <c r="HB35" s="74"/>
      <c r="HC35" s="74"/>
      <c r="HD35" s="75"/>
      <c r="HE35" s="73"/>
      <c r="HF35" s="74"/>
      <c r="HG35" s="74"/>
      <c r="HH35" s="75"/>
      <c r="HI35" s="73"/>
      <c r="HJ35" s="74"/>
      <c r="HK35" s="74"/>
      <c r="HL35" s="75"/>
      <c r="HM35" s="73"/>
      <c r="HN35" s="74"/>
      <c r="HO35" s="74"/>
      <c r="HP35" s="75"/>
      <c r="HQ35" s="73"/>
      <c r="HR35" s="74"/>
      <c r="HS35" s="74"/>
      <c r="HT35" s="75"/>
      <c r="HU35" s="73"/>
      <c r="HV35" s="74"/>
      <c r="HW35" s="74"/>
      <c r="HX35" s="75"/>
      <c r="HY35" s="73"/>
      <c r="HZ35" s="74"/>
      <c r="IA35" s="74"/>
      <c r="IB35" s="75"/>
      <c r="IC35" s="73"/>
      <c r="ID35" s="74"/>
      <c r="IE35" s="74"/>
      <c r="IF35" s="75"/>
      <c r="IG35" s="73"/>
      <c r="IH35" s="74"/>
      <c r="II35" s="74"/>
      <c r="IJ35" s="75"/>
      <c r="IK35" s="73"/>
      <c r="IL35" s="74"/>
      <c r="IM35" s="74"/>
      <c r="IN35" s="75"/>
      <c r="IO35" s="73"/>
      <c r="IP35" s="74"/>
      <c r="IQ35" s="74"/>
      <c r="IR35" s="75"/>
      <c r="IS35" s="73"/>
      <c r="IT35" s="74"/>
      <c r="IU35" s="74"/>
      <c r="IV35" s="75"/>
      <c r="IW35" s="73"/>
      <c r="IX35" s="74"/>
      <c r="IY35" s="74"/>
      <c r="IZ35" s="75"/>
      <c r="JA35" s="73"/>
      <c r="JB35" s="74"/>
      <c r="JC35" s="74"/>
      <c r="JD35" s="75"/>
      <c r="JE35" s="73"/>
      <c r="JF35" s="74"/>
      <c r="JG35" s="74"/>
      <c r="JH35" s="75"/>
      <c r="JI35" s="73"/>
      <c r="JJ35" s="74"/>
      <c r="JK35" s="74"/>
      <c r="JL35" s="75"/>
      <c r="JM35" s="73"/>
      <c r="JN35" s="74"/>
      <c r="JO35" s="74"/>
      <c r="JP35" s="75"/>
      <c r="JQ35" s="73"/>
      <c r="JR35" s="74"/>
      <c r="JS35" s="74"/>
      <c r="JT35" s="75"/>
      <c r="JU35" s="73"/>
      <c r="JV35" s="74"/>
      <c r="JW35" s="74"/>
      <c r="JX35" s="75"/>
      <c r="JY35" s="73"/>
      <c r="JZ35" s="74"/>
      <c r="KA35" s="74"/>
      <c r="KB35" s="75"/>
      <c r="KC35" s="73"/>
      <c r="KD35" s="74"/>
      <c r="KE35" s="74"/>
      <c r="KF35" s="75"/>
      <c r="KG35" s="73"/>
      <c r="KH35" s="74"/>
      <c r="KI35" s="74"/>
      <c r="KJ35" s="75"/>
      <c r="KK35" s="73"/>
      <c r="KL35" s="74"/>
      <c r="KM35" s="74"/>
      <c r="KN35" s="75"/>
      <c r="KO35" s="73"/>
      <c r="KP35" s="74"/>
      <c r="KQ35" s="74"/>
      <c r="KR35" s="75"/>
      <c r="KS35" s="73"/>
      <c r="KT35" s="74"/>
      <c r="KU35" s="74"/>
      <c r="KV35" s="75"/>
      <c r="KW35" s="73"/>
      <c r="KX35" s="74"/>
      <c r="KY35" s="74"/>
      <c r="KZ35" s="75"/>
      <c r="LA35" s="73"/>
      <c r="LB35" s="74"/>
      <c r="LC35" s="74"/>
      <c r="LD35" s="75"/>
      <c r="LE35" s="73"/>
      <c r="LF35" s="74"/>
      <c r="LG35" s="74"/>
      <c r="LH35" s="75"/>
      <c r="LI35" s="73"/>
      <c r="LJ35" s="74"/>
      <c r="LK35" s="74"/>
      <c r="LL35" s="75"/>
      <c r="LM35" s="73"/>
      <c r="LN35" s="74"/>
      <c r="LO35" s="74"/>
      <c r="LP35" s="75"/>
      <c r="LQ35" s="73"/>
      <c r="LR35" s="74"/>
      <c r="LS35" s="74"/>
      <c r="LT35" s="75"/>
      <c r="LU35" s="73"/>
      <c r="LV35" s="74"/>
      <c r="LW35" s="74"/>
      <c r="LX35" s="75"/>
      <c r="LY35" s="73"/>
      <c r="LZ35" s="74"/>
      <c r="MA35" s="74"/>
      <c r="MB35" s="75"/>
      <c r="MC35" s="73"/>
      <c r="MD35" s="74"/>
      <c r="ME35" s="74"/>
      <c r="MF35" s="75"/>
      <c r="MG35" s="73"/>
      <c r="MH35" s="74"/>
      <c r="MI35" s="74"/>
      <c r="MJ35" s="75"/>
      <c r="MK35" s="73"/>
      <c r="ML35" s="74"/>
      <c r="MM35" s="74"/>
      <c r="MN35" s="75"/>
      <c r="MO35" s="73"/>
      <c r="MP35" s="74"/>
      <c r="MQ35" s="74"/>
      <c r="MR35" s="75"/>
      <c r="MS35" s="73"/>
      <c r="MT35" s="74"/>
      <c r="MU35" s="74"/>
      <c r="MV35" s="75"/>
      <c r="MW35" s="73"/>
      <c r="MX35" s="74"/>
      <c r="MY35" s="74"/>
      <c r="MZ35" s="75"/>
      <c r="NA35" s="73"/>
      <c r="NB35" s="74"/>
      <c r="NC35" s="74"/>
      <c r="ND35" s="75"/>
      <c r="NE35" s="73"/>
      <c r="NF35" s="74"/>
      <c r="NG35" s="74"/>
      <c r="NH35" s="75"/>
      <c r="NI35" s="73"/>
      <c r="NJ35" s="74"/>
      <c r="NK35" s="74"/>
      <c r="NL35" s="75"/>
      <c r="NM35" s="73"/>
      <c r="NN35" s="74"/>
      <c r="NO35" s="74"/>
      <c r="NP35" s="75"/>
      <c r="NQ35" s="73"/>
      <c r="NR35" s="74"/>
      <c r="NS35" s="74"/>
      <c r="NT35" s="75"/>
      <c r="NU35" s="73"/>
      <c r="NV35" s="74"/>
      <c r="NW35" s="74"/>
      <c r="NX35" s="75"/>
      <c r="NY35" s="73"/>
      <c r="NZ35" s="74"/>
      <c r="OA35" s="74"/>
      <c r="OB35" s="75"/>
      <c r="OC35" s="73"/>
      <c r="OD35" s="74"/>
      <c r="OE35" s="74"/>
      <c r="OF35" s="75"/>
      <c r="OG35" s="73"/>
      <c r="OH35" s="74"/>
      <c r="OI35" s="74"/>
      <c r="OJ35" s="75"/>
      <c r="OK35" s="73"/>
      <c r="OL35" s="74"/>
      <c r="OM35" s="74"/>
      <c r="ON35" s="75"/>
      <c r="OO35" s="73"/>
      <c r="OP35" s="74"/>
      <c r="OQ35" s="74"/>
      <c r="OR35" s="75"/>
      <c r="OS35" s="73"/>
      <c r="OT35" s="74"/>
      <c r="OU35" s="74"/>
      <c r="OV35" s="75"/>
      <c r="OW35" s="73"/>
      <c r="OX35" s="74"/>
      <c r="OY35" s="74"/>
      <c r="OZ35" s="75"/>
      <c r="PA35" s="73"/>
      <c r="PB35" s="74"/>
      <c r="PC35" s="74"/>
      <c r="PD35" s="75"/>
      <c r="PE35" s="73"/>
      <c r="PF35" s="74"/>
      <c r="PG35" s="74"/>
      <c r="PH35" s="75"/>
      <c r="PI35" s="73"/>
      <c r="PJ35" s="74"/>
      <c r="PK35" s="74"/>
      <c r="PL35" s="75"/>
      <c r="PM35" s="73"/>
      <c r="PN35" s="74"/>
      <c r="PO35" s="74"/>
      <c r="PP35" s="75"/>
      <c r="PQ35" s="73"/>
      <c r="PR35" s="74"/>
      <c r="PS35" s="74"/>
      <c r="PT35" s="75"/>
      <c r="PU35" s="73"/>
      <c r="PV35" s="74"/>
      <c r="PW35" s="74"/>
      <c r="PX35" s="75"/>
      <c r="PY35" s="73"/>
      <c r="PZ35" s="74"/>
      <c r="QA35" s="74"/>
      <c r="QB35" s="75"/>
      <c r="QC35" s="73"/>
      <c r="QD35" s="74"/>
      <c r="QE35" s="74"/>
      <c r="QF35" s="75"/>
      <c r="QG35" s="73"/>
      <c r="QH35" s="74"/>
      <c r="QI35" s="74"/>
      <c r="QJ35" s="75"/>
      <c r="QK35" s="73"/>
      <c r="QL35" s="74"/>
      <c r="QM35" s="74"/>
      <c r="QN35" s="75"/>
      <c r="QO35" s="73"/>
      <c r="QP35" s="74"/>
      <c r="QQ35" s="74"/>
      <c r="QR35" s="75"/>
      <c r="QS35" s="73"/>
      <c r="QT35" s="74"/>
      <c r="QU35" s="74"/>
      <c r="QV35" s="75"/>
      <c r="QW35" s="73"/>
      <c r="QX35" s="74"/>
      <c r="QY35" s="74"/>
      <c r="QZ35" s="75"/>
      <c r="RA35" s="73"/>
      <c r="RB35" s="74"/>
      <c r="RC35" s="74"/>
      <c r="RD35" s="75"/>
      <c r="RE35" s="73"/>
      <c r="RF35" s="74"/>
      <c r="RG35" s="74"/>
      <c r="RH35" s="75"/>
      <c r="RI35" s="73"/>
      <c r="RJ35" s="74"/>
      <c r="RK35" s="74"/>
      <c r="RL35" s="75"/>
      <c r="RM35" s="73"/>
      <c r="RN35" s="74"/>
      <c r="RO35" s="74"/>
      <c r="RP35" s="75"/>
      <c r="RQ35" s="73"/>
      <c r="RR35" s="74"/>
      <c r="RS35" s="74"/>
      <c r="RT35" s="75"/>
      <c r="RU35" s="73"/>
      <c r="RV35" s="74"/>
      <c r="RW35" s="74"/>
      <c r="RX35" s="75"/>
      <c r="RY35" s="73"/>
      <c r="RZ35" s="74"/>
      <c r="SA35" s="74"/>
      <c r="SB35" s="75"/>
      <c r="SC35" s="73"/>
      <c r="SD35" s="74"/>
      <c r="SE35" s="74"/>
      <c r="SF35" s="75"/>
      <c r="SG35" s="73"/>
      <c r="SH35" s="74"/>
      <c r="SI35" s="74"/>
      <c r="SJ35" s="75"/>
      <c r="SK35" s="73"/>
      <c r="SL35" s="74"/>
      <c r="SM35" s="74"/>
      <c r="SN35" s="75"/>
      <c r="SO35" s="73"/>
      <c r="SP35" s="74"/>
      <c r="SQ35" s="74"/>
      <c r="SR35" s="75"/>
      <c r="SS35" s="73"/>
      <c r="ST35" s="74"/>
      <c r="SU35" s="74"/>
      <c r="SV35" s="75"/>
      <c r="SW35" s="73"/>
      <c r="SX35" s="74"/>
      <c r="SY35" s="74"/>
      <c r="SZ35" s="75"/>
      <c r="TA35" s="73"/>
      <c r="TB35" s="74"/>
      <c r="TC35" s="74"/>
      <c r="TD35" s="75"/>
      <c r="TE35" s="73"/>
      <c r="TF35" s="74"/>
      <c r="TG35" s="74"/>
      <c r="TH35" s="75"/>
      <c r="TI35" s="73"/>
      <c r="TJ35" s="74"/>
      <c r="TK35" s="74"/>
      <c r="TL35" s="75"/>
      <c r="TM35" s="73"/>
      <c r="TN35" s="74"/>
      <c r="TO35" s="74"/>
      <c r="TP35" s="75"/>
      <c r="TQ35" s="73"/>
      <c r="TR35" s="74"/>
      <c r="TS35" s="74"/>
      <c r="TT35" s="75"/>
      <c r="TU35" s="73"/>
      <c r="TV35" s="74"/>
      <c r="TW35" s="74"/>
      <c r="TX35" s="75"/>
      <c r="TY35" s="73"/>
      <c r="TZ35" s="74"/>
      <c r="UA35" s="74"/>
      <c r="UB35" s="75"/>
      <c r="UC35" s="73"/>
      <c r="UD35" s="74"/>
      <c r="UE35" s="74"/>
      <c r="UF35" s="75"/>
      <c r="UG35" s="73"/>
      <c r="UH35" s="74"/>
      <c r="UI35" s="74"/>
      <c r="UJ35" s="75"/>
      <c r="UK35" s="73"/>
      <c r="UL35" s="74"/>
      <c r="UM35" s="74"/>
      <c r="UN35" s="75"/>
      <c r="UO35" s="73"/>
      <c r="UP35" s="74"/>
      <c r="UQ35" s="74"/>
      <c r="UR35" s="75"/>
      <c r="US35" s="73"/>
      <c r="UT35" s="74"/>
      <c r="UU35" s="74"/>
      <c r="UV35" s="75"/>
      <c r="UW35" s="73"/>
      <c r="UX35" s="74"/>
      <c r="UY35" s="74"/>
      <c r="UZ35" s="75"/>
      <c r="VA35" s="73"/>
      <c r="VB35" s="74"/>
      <c r="VC35" s="74"/>
      <c r="VD35" s="75"/>
      <c r="VE35" s="73"/>
      <c r="VF35" s="74"/>
      <c r="VG35" s="74"/>
      <c r="VH35" s="75"/>
      <c r="VI35" s="73"/>
      <c r="VJ35" s="74"/>
      <c r="VK35" s="74"/>
      <c r="VL35" s="75"/>
      <c r="VM35" s="73"/>
      <c r="VN35" s="74"/>
      <c r="VO35" s="74"/>
      <c r="VP35" s="75"/>
      <c r="VQ35" s="73"/>
      <c r="VR35" s="74"/>
      <c r="VS35" s="74"/>
      <c r="VT35" s="75"/>
      <c r="VU35" s="73"/>
      <c r="VV35" s="74"/>
      <c r="VW35" s="74"/>
      <c r="VX35" s="75"/>
      <c r="VY35" s="73"/>
      <c r="VZ35" s="74"/>
      <c r="WA35" s="74"/>
      <c r="WB35" s="75"/>
      <c r="WC35" s="73"/>
      <c r="WD35" s="74"/>
      <c r="WE35" s="74"/>
      <c r="WF35" s="75"/>
      <c r="WG35" s="73"/>
      <c r="WH35" s="74"/>
      <c r="WI35" s="74"/>
      <c r="WJ35" s="75"/>
      <c r="WK35" s="73"/>
      <c r="WL35" s="74"/>
      <c r="WM35" s="74"/>
      <c r="WN35" s="75"/>
      <c r="WO35" s="73"/>
      <c r="WP35" s="74"/>
      <c r="WQ35" s="74"/>
      <c r="WR35" s="75"/>
      <c r="WS35" s="73"/>
      <c r="WT35" s="74"/>
      <c r="WU35" s="74"/>
      <c r="WV35" s="75"/>
      <c r="WW35" s="73"/>
      <c r="WX35" s="74"/>
      <c r="WY35" s="74"/>
      <c r="WZ35" s="75"/>
      <c r="XA35" s="73"/>
      <c r="XB35" s="74"/>
      <c r="XC35" s="74"/>
      <c r="XD35" s="75"/>
      <c r="XE35" s="73"/>
      <c r="XF35" s="74"/>
      <c r="XG35" s="74"/>
      <c r="XH35" s="75"/>
      <c r="XI35" s="73"/>
      <c r="XJ35" s="74"/>
      <c r="XK35" s="74"/>
      <c r="XL35" s="75"/>
      <c r="XM35" s="73"/>
      <c r="XN35" s="74"/>
      <c r="XO35" s="74"/>
      <c r="XP35" s="75"/>
      <c r="XQ35" s="73"/>
      <c r="XR35" s="74"/>
      <c r="XS35" s="74"/>
      <c r="XT35" s="75"/>
      <c r="XU35" s="73"/>
      <c r="XV35" s="74"/>
      <c r="XW35" s="74"/>
      <c r="XX35" s="75"/>
      <c r="XY35" s="73"/>
      <c r="XZ35" s="74"/>
      <c r="YA35" s="74"/>
      <c r="YB35" s="75"/>
      <c r="YC35" s="73"/>
      <c r="YD35" s="74"/>
      <c r="YE35" s="74"/>
      <c r="YF35" s="75"/>
      <c r="YG35" s="73"/>
      <c r="YH35" s="74"/>
      <c r="YI35" s="74"/>
      <c r="YJ35" s="75"/>
      <c r="YK35" s="73"/>
      <c r="YL35" s="74"/>
      <c r="YM35" s="74"/>
      <c r="YN35" s="75"/>
      <c r="YO35" s="73"/>
      <c r="YP35" s="74"/>
      <c r="YQ35" s="74"/>
      <c r="YR35" s="75"/>
      <c r="YS35" s="73"/>
      <c r="YT35" s="74"/>
      <c r="YU35" s="74"/>
      <c r="YV35" s="75"/>
      <c r="YW35" s="73"/>
      <c r="YX35" s="74"/>
      <c r="YY35" s="74"/>
      <c r="YZ35" s="75"/>
      <c r="ZA35" s="73"/>
      <c r="ZB35" s="74"/>
      <c r="ZC35" s="74"/>
      <c r="ZD35" s="75"/>
      <c r="ZE35" s="73"/>
      <c r="ZF35" s="74"/>
      <c r="ZG35" s="74"/>
      <c r="ZH35" s="75"/>
      <c r="ZI35" s="73"/>
      <c r="ZJ35" s="74"/>
      <c r="ZK35" s="74"/>
      <c r="ZL35" s="75"/>
      <c r="ZM35" s="73"/>
      <c r="ZN35" s="74"/>
      <c r="ZO35" s="74"/>
      <c r="ZP35" s="75"/>
      <c r="ZQ35" s="73"/>
      <c r="ZR35" s="74"/>
      <c r="ZS35" s="74"/>
      <c r="ZT35" s="75"/>
      <c r="ZU35" s="73"/>
      <c r="ZV35" s="74"/>
      <c r="ZW35" s="74"/>
      <c r="ZX35" s="75"/>
      <c r="ZY35" s="73"/>
      <c r="ZZ35" s="74"/>
      <c r="AAA35" s="74"/>
      <c r="AAB35" s="75"/>
      <c r="AAC35" s="73"/>
      <c r="AAD35" s="74"/>
      <c r="AAE35" s="74"/>
      <c r="AAF35" s="75"/>
      <c r="AAG35" s="73"/>
      <c r="AAH35" s="74"/>
      <c r="AAI35" s="74"/>
      <c r="AAJ35" s="75"/>
      <c r="AAK35" s="73"/>
      <c r="AAL35" s="74"/>
      <c r="AAM35" s="74"/>
      <c r="AAN35" s="75"/>
      <c r="AAO35" s="73"/>
      <c r="AAP35" s="74"/>
      <c r="AAQ35" s="74"/>
      <c r="AAR35" s="75"/>
      <c r="AAS35" s="73"/>
      <c r="AAT35" s="74"/>
      <c r="AAU35" s="74"/>
      <c r="AAV35" s="75"/>
      <c r="AAW35" s="73"/>
      <c r="AAX35" s="74"/>
      <c r="AAY35" s="74"/>
      <c r="AAZ35" s="75"/>
      <c r="ABA35" s="73"/>
      <c r="ABB35" s="74"/>
      <c r="ABC35" s="74"/>
      <c r="ABD35" s="75"/>
      <c r="ABE35" s="73"/>
      <c r="ABF35" s="74"/>
      <c r="ABG35" s="74"/>
      <c r="ABH35" s="75"/>
      <c r="ABI35" s="73"/>
      <c r="ABJ35" s="74"/>
      <c r="ABK35" s="74"/>
      <c r="ABL35" s="75"/>
      <c r="ABM35" s="73"/>
      <c r="ABN35" s="74"/>
      <c r="ABO35" s="74"/>
      <c r="ABP35" s="75"/>
      <c r="ABQ35" s="73"/>
      <c r="ABR35" s="74"/>
      <c r="ABS35" s="74"/>
      <c r="ABT35" s="75"/>
      <c r="ABU35" s="73"/>
      <c r="ABV35" s="74"/>
      <c r="ABW35" s="74"/>
      <c r="ABX35" s="75"/>
      <c r="ABY35" s="73"/>
      <c r="ABZ35" s="74"/>
      <c r="ACA35" s="74"/>
      <c r="ACB35" s="75"/>
      <c r="ACC35" s="73"/>
      <c r="ACD35" s="74"/>
      <c r="ACE35" s="74"/>
      <c r="ACF35" s="75"/>
      <c r="ACG35" s="73"/>
      <c r="ACH35" s="74"/>
      <c r="ACI35" s="74"/>
      <c r="ACJ35" s="75"/>
      <c r="ACK35" s="73"/>
      <c r="ACL35" s="74"/>
      <c r="ACM35" s="74"/>
      <c r="ACN35" s="75"/>
      <c r="ACO35" s="73"/>
      <c r="ACP35" s="74"/>
      <c r="ACQ35" s="74"/>
      <c r="ACR35" s="75"/>
      <c r="ACS35" s="73"/>
      <c r="ACT35" s="74"/>
      <c r="ACU35" s="74"/>
      <c r="ACV35" s="75"/>
      <c r="ACW35" s="73"/>
      <c r="ACX35" s="74"/>
      <c r="ACY35" s="74"/>
      <c r="ACZ35" s="75"/>
      <c r="ADA35" s="73"/>
      <c r="ADB35" s="74"/>
      <c r="ADC35" s="74"/>
      <c r="ADD35" s="75"/>
      <c r="ADE35" s="73"/>
      <c r="ADF35" s="74"/>
      <c r="ADG35" s="74"/>
      <c r="ADH35" s="75"/>
      <c r="ADI35" s="73"/>
      <c r="ADJ35" s="74"/>
      <c r="ADK35" s="74"/>
      <c r="ADL35" s="75"/>
      <c r="ADM35" s="73"/>
      <c r="ADN35" s="74"/>
      <c r="ADO35" s="74"/>
      <c r="ADP35" s="75"/>
      <c r="ADQ35" s="73"/>
      <c r="ADR35" s="74"/>
      <c r="ADS35" s="74"/>
      <c r="ADT35" s="75"/>
      <c r="ADU35" s="73"/>
      <c r="ADV35" s="74"/>
      <c r="ADW35" s="74"/>
      <c r="ADX35" s="75"/>
      <c r="ADY35" s="73"/>
      <c r="ADZ35" s="74"/>
      <c r="AEA35" s="74"/>
      <c r="AEB35" s="75"/>
      <c r="AEC35" s="73"/>
      <c r="AED35" s="74"/>
      <c r="AEE35" s="74"/>
      <c r="AEF35" s="75"/>
      <c r="AEG35" s="73"/>
      <c r="AEH35" s="74"/>
      <c r="AEI35" s="74"/>
      <c r="AEJ35" s="75"/>
      <c r="AEK35" s="73"/>
      <c r="AEL35" s="74"/>
      <c r="AEM35" s="74"/>
      <c r="AEN35" s="75"/>
      <c r="AEO35" s="73"/>
      <c r="AEP35" s="74"/>
      <c r="AEQ35" s="74"/>
      <c r="AER35" s="75"/>
      <c r="AES35" s="73"/>
      <c r="AET35" s="74"/>
      <c r="AEU35" s="74"/>
      <c r="AEV35" s="75"/>
      <c r="AEW35" s="73"/>
      <c r="AEX35" s="74"/>
      <c r="AEY35" s="74"/>
      <c r="AEZ35" s="75"/>
      <c r="AFA35" s="73"/>
      <c r="AFB35" s="74"/>
      <c r="AFC35" s="74"/>
      <c r="AFD35" s="75"/>
      <c r="AFE35" s="73"/>
      <c r="AFF35" s="74"/>
      <c r="AFG35" s="74"/>
      <c r="AFH35" s="75"/>
      <c r="AFI35" s="73"/>
      <c r="AFJ35" s="74"/>
      <c r="AFK35" s="74"/>
      <c r="AFL35" s="75"/>
      <c r="AFM35" s="73"/>
      <c r="AFN35" s="74"/>
      <c r="AFO35" s="74"/>
      <c r="AFP35" s="75"/>
      <c r="AFQ35" s="73"/>
      <c r="AFR35" s="74"/>
      <c r="AFS35" s="74"/>
      <c r="AFT35" s="75"/>
      <c r="AFU35" s="73"/>
      <c r="AFV35" s="74"/>
      <c r="AFW35" s="74"/>
      <c r="AFX35" s="75"/>
      <c r="AFY35" s="73"/>
      <c r="AFZ35" s="74"/>
      <c r="AGA35" s="74"/>
      <c r="AGB35" s="75"/>
      <c r="AGC35" s="73"/>
      <c r="AGD35" s="74"/>
      <c r="AGE35" s="74"/>
      <c r="AGF35" s="75"/>
      <c r="AGG35" s="73"/>
      <c r="AGH35" s="74"/>
      <c r="AGI35" s="74"/>
      <c r="AGJ35" s="75"/>
      <c r="AGK35" s="73"/>
      <c r="AGL35" s="74"/>
      <c r="AGM35" s="74"/>
      <c r="AGN35" s="75"/>
      <c r="AGO35" s="73"/>
      <c r="AGP35" s="74"/>
      <c r="AGQ35" s="74"/>
      <c r="AGR35" s="75"/>
      <c r="AGS35" s="73"/>
      <c r="AGT35" s="74"/>
      <c r="AGU35" s="74"/>
      <c r="AGV35" s="75"/>
      <c r="AGW35" s="73"/>
      <c r="AGX35" s="74"/>
      <c r="AGY35" s="74"/>
      <c r="AGZ35" s="75"/>
      <c r="AHA35" s="73"/>
      <c r="AHB35" s="74"/>
      <c r="AHC35" s="74"/>
      <c r="AHD35" s="75"/>
      <c r="AHE35" s="73"/>
      <c r="AHF35" s="74"/>
      <c r="AHG35" s="74"/>
      <c r="AHH35" s="75"/>
      <c r="AHI35" s="73"/>
      <c r="AHJ35" s="74"/>
      <c r="AHK35" s="74"/>
      <c r="AHL35" s="75"/>
      <c r="AHM35" s="73"/>
      <c r="AHN35" s="74"/>
      <c r="AHO35" s="74"/>
      <c r="AHP35" s="75"/>
      <c r="AHQ35" s="73"/>
      <c r="AHR35" s="74"/>
      <c r="AHS35" s="74"/>
      <c r="AHT35" s="75"/>
      <c r="AHU35" s="73"/>
      <c r="AHV35" s="74"/>
      <c r="AHW35" s="74"/>
      <c r="AHX35" s="75"/>
      <c r="AHY35" s="73"/>
      <c r="AHZ35" s="74"/>
      <c r="AIA35" s="74"/>
      <c r="AIB35" s="75"/>
      <c r="AIC35" s="73"/>
      <c r="AID35" s="74"/>
      <c r="AIE35" s="74"/>
      <c r="AIF35" s="75"/>
      <c r="AIG35" s="73"/>
      <c r="AIH35" s="74"/>
      <c r="AII35" s="74"/>
      <c r="AIJ35" s="75"/>
      <c r="AIK35" s="73"/>
      <c r="AIL35" s="74"/>
      <c r="AIM35" s="74"/>
      <c r="AIN35" s="75"/>
      <c r="AIO35" s="73"/>
      <c r="AIP35" s="74"/>
      <c r="AIQ35" s="74"/>
      <c r="AIR35" s="75"/>
      <c r="AIS35" s="73"/>
      <c r="AIT35" s="74"/>
      <c r="AIU35" s="74"/>
      <c r="AIV35" s="75"/>
      <c r="AIW35" s="73"/>
      <c r="AIX35" s="74"/>
      <c r="AIY35" s="74"/>
      <c r="AIZ35" s="75"/>
      <c r="AJA35" s="73"/>
      <c r="AJB35" s="74"/>
      <c r="AJC35" s="74"/>
      <c r="AJD35" s="75"/>
      <c r="AJE35" s="73"/>
      <c r="AJF35" s="74"/>
      <c r="AJG35" s="74"/>
      <c r="AJH35" s="75"/>
      <c r="AJI35" s="73"/>
      <c r="AJJ35" s="74"/>
      <c r="AJK35" s="74"/>
      <c r="AJL35" s="75"/>
      <c r="AJM35" s="73"/>
      <c r="AJN35" s="74"/>
      <c r="AJO35" s="74"/>
      <c r="AJP35" s="75"/>
      <c r="AJQ35" s="73"/>
      <c r="AJR35" s="74"/>
      <c r="AJS35" s="74"/>
      <c r="AJT35" s="75"/>
      <c r="AJU35" s="73"/>
      <c r="AJV35" s="74"/>
      <c r="AJW35" s="74"/>
      <c r="AJX35" s="75"/>
      <c r="AJY35" s="73"/>
      <c r="AJZ35" s="74"/>
      <c r="AKA35" s="74"/>
      <c r="AKB35" s="75"/>
      <c r="AKC35" s="73"/>
      <c r="AKD35" s="74"/>
      <c r="AKE35" s="74"/>
      <c r="AKF35" s="75"/>
      <c r="AKG35" s="73"/>
      <c r="AKH35" s="74"/>
      <c r="AKI35" s="74"/>
      <c r="AKJ35" s="75"/>
      <c r="AKK35" s="73"/>
      <c r="AKL35" s="74"/>
      <c r="AKM35" s="74"/>
      <c r="AKN35" s="75"/>
      <c r="AKO35" s="73"/>
      <c r="AKP35" s="74"/>
      <c r="AKQ35" s="74"/>
      <c r="AKR35" s="75"/>
      <c r="AKS35" s="73"/>
      <c r="AKT35" s="74"/>
      <c r="AKU35" s="74"/>
      <c r="AKV35" s="75"/>
      <c r="AKW35" s="73"/>
      <c r="AKX35" s="74"/>
      <c r="AKY35" s="74"/>
      <c r="AKZ35" s="75"/>
      <c r="ALA35" s="73"/>
      <c r="ALB35" s="74"/>
      <c r="ALC35" s="74"/>
      <c r="ALD35" s="75"/>
      <c r="ALE35" s="73"/>
      <c r="ALF35" s="74"/>
      <c r="ALG35" s="74"/>
      <c r="ALH35" s="75"/>
      <c r="ALI35" s="73"/>
      <c r="ALJ35" s="74"/>
      <c r="ALK35" s="74"/>
      <c r="ALL35" s="75"/>
      <c r="ALM35" s="73"/>
      <c r="ALN35" s="74"/>
      <c r="ALO35" s="74"/>
      <c r="ALP35" s="75"/>
      <c r="ALQ35" s="73"/>
      <c r="ALR35" s="74"/>
      <c r="ALS35" s="74"/>
      <c r="ALT35" s="75"/>
      <c r="ALU35" s="73"/>
      <c r="ALV35" s="74"/>
      <c r="ALW35" s="74"/>
      <c r="ALX35" s="75"/>
      <c r="ALY35" s="73"/>
      <c r="ALZ35" s="74"/>
      <c r="AMA35" s="74"/>
      <c r="AMB35" s="75"/>
      <c r="AMC35" s="73"/>
      <c r="AMD35" s="74"/>
      <c r="AME35" s="74"/>
      <c r="AMF35" s="75"/>
      <c r="AMG35" s="73"/>
      <c r="AMH35" s="74"/>
      <c r="AMI35" s="74"/>
      <c r="AMJ35" s="75"/>
      <c r="AMK35" s="73"/>
      <c r="AML35" s="74"/>
      <c r="AMM35" s="74"/>
      <c r="AMN35" s="75"/>
      <c r="AMO35" s="73"/>
      <c r="AMP35" s="74"/>
      <c r="AMQ35" s="74"/>
      <c r="AMR35" s="75"/>
      <c r="AMS35" s="73"/>
      <c r="AMT35" s="74"/>
      <c r="AMU35" s="74"/>
      <c r="AMV35" s="75"/>
      <c r="AMW35" s="73"/>
      <c r="AMX35" s="74"/>
      <c r="AMY35" s="74"/>
      <c r="AMZ35" s="75"/>
      <c r="ANA35" s="73"/>
      <c r="ANB35" s="74"/>
      <c r="ANC35" s="74"/>
      <c r="AND35" s="75"/>
      <c r="ANE35" s="73"/>
      <c r="ANF35" s="74"/>
      <c r="ANG35" s="74"/>
      <c r="ANH35" s="75"/>
      <c r="ANI35" s="73"/>
      <c r="ANJ35" s="74"/>
      <c r="ANK35" s="74"/>
      <c r="ANL35" s="75"/>
      <c r="ANM35" s="73"/>
      <c r="ANN35" s="74"/>
      <c r="ANO35" s="74"/>
      <c r="ANP35" s="75"/>
      <c r="ANQ35" s="73"/>
      <c r="ANR35" s="74"/>
      <c r="ANS35" s="74"/>
      <c r="ANT35" s="75"/>
      <c r="ANU35" s="73"/>
      <c r="ANV35" s="74"/>
      <c r="ANW35" s="74"/>
      <c r="ANX35" s="75"/>
      <c r="ANY35" s="73"/>
      <c r="ANZ35" s="74"/>
      <c r="AOA35" s="74"/>
      <c r="AOB35" s="75"/>
      <c r="AOC35" s="73"/>
      <c r="AOD35" s="74"/>
      <c r="AOE35" s="74"/>
      <c r="AOF35" s="75"/>
      <c r="AOG35" s="73"/>
      <c r="AOH35" s="74"/>
      <c r="AOI35" s="74"/>
      <c r="AOJ35" s="75"/>
      <c r="AOK35" s="73"/>
      <c r="AOL35" s="74"/>
      <c r="AOM35" s="74"/>
      <c r="AON35" s="75"/>
      <c r="AOO35" s="73"/>
      <c r="AOP35" s="74"/>
      <c r="AOQ35" s="74"/>
      <c r="AOR35" s="75"/>
      <c r="AOS35" s="73"/>
      <c r="AOT35" s="74"/>
      <c r="AOU35" s="74"/>
      <c r="AOV35" s="75"/>
      <c r="AOW35" s="73"/>
      <c r="AOX35" s="74"/>
      <c r="AOY35" s="74"/>
      <c r="AOZ35" s="75"/>
      <c r="APA35" s="73"/>
      <c r="APB35" s="74"/>
      <c r="APC35" s="74"/>
      <c r="APD35" s="75"/>
      <c r="APE35" s="73"/>
      <c r="APF35" s="74"/>
      <c r="APG35" s="74"/>
      <c r="APH35" s="75"/>
      <c r="API35" s="73"/>
      <c r="APJ35" s="74"/>
      <c r="APK35" s="74"/>
      <c r="APL35" s="75"/>
      <c r="APM35" s="73"/>
      <c r="APN35" s="74"/>
      <c r="APO35" s="74"/>
      <c r="APP35" s="75"/>
      <c r="APQ35" s="73"/>
      <c r="APR35" s="74"/>
      <c r="APS35" s="74"/>
      <c r="APT35" s="75"/>
      <c r="APU35" s="73"/>
      <c r="APV35" s="74"/>
      <c r="APW35" s="74"/>
      <c r="APX35" s="75"/>
      <c r="APY35" s="73"/>
      <c r="APZ35" s="74"/>
      <c r="AQA35" s="74"/>
      <c r="AQB35" s="75"/>
      <c r="AQC35" s="73"/>
      <c r="AQD35" s="74"/>
      <c r="AQE35" s="74"/>
      <c r="AQF35" s="75"/>
      <c r="AQG35" s="73"/>
      <c r="AQH35" s="74"/>
      <c r="AQI35" s="74"/>
      <c r="AQJ35" s="75"/>
      <c r="AQK35" s="73"/>
      <c r="AQL35" s="74"/>
      <c r="AQM35" s="74"/>
      <c r="AQN35" s="75"/>
      <c r="AQO35" s="73"/>
      <c r="AQP35" s="74"/>
      <c r="AQQ35" s="74"/>
      <c r="AQR35" s="75"/>
      <c r="AQS35" s="73"/>
      <c r="AQT35" s="74"/>
      <c r="AQU35" s="74"/>
      <c r="AQV35" s="75"/>
      <c r="AQW35" s="73"/>
      <c r="AQX35" s="74"/>
      <c r="AQY35" s="74"/>
      <c r="AQZ35" s="75"/>
      <c r="ARA35" s="73"/>
      <c r="ARB35" s="74"/>
      <c r="ARC35" s="74"/>
      <c r="ARD35" s="75"/>
      <c r="ARE35" s="73"/>
      <c r="ARF35" s="74"/>
      <c r="ARG35" s="74"/>
      <c r="ARH35" s="75"/>
      <c r="ARI35" s="73"/>
      <c r="ARJ35" s="74"/>
      <c r="ARK35" s="74"/>
      <c r="ARL35" s="75"/>
      <c r="ARM35" s="73"/>
      <c r="ARN35" s="74"/>
      <c r="ARO35" s="74"/>
      <c r="ARP35" s="75"/>
      <c r="ARQ35" s="73"/>
      <c r="ARR35" s="74"/>
      <c r="ARS35" s="74"/>
      <c r="ART35" s="75"/>
      <c r="ARU35" s="73"/>
      <c r="ARV35" s="74"/>
      <c r="ARW35" s="74"/>
      <c r="ARX35" s="75"/>
      <c r="ARY35" s="73"/>
      <c r="ARZ35" s="74"/>
      <c r="ASA35" s="74"/>
      <c r="ASB35" s="75"/>
      <c r="ASC35" s="73"/>
      <c r="ASD35" s="74"/>
      <c r="ASE35" s="74"/>
      <c r="ASF35" s="75"/>
      <c r="ASG35" s="73"/>
      <c r="ASH35" s="74"/>
      <c r="ASI35" s="74"/>
      <c r="ASJ35" s="75"/>
      <c r="ASK35" s="73"/>
      <c r="ASL35" s="74"/>
      <c r="ASM35" s="74"/>
      <c r="ASN35" s="75"/>
      <c r="ASO35" s="73"/>
      <c r="ASP35" s="74"/>
      <c r="ASQ35" s="74"/>
      <c r="ASR35" s="75"/>
      <c r="ASS35" s="73"/>
      <c r="AST35" s="74"/>
      <c r="ASU35" s="74"/>
      <c r="ASV35" s="75"/>
      <c r="ASW35" s="73"/>
      <c r="ASX35" s="74"/>
      <c r="ASY35" s="74"/>
      <c r="ASZ35" s="75"/>
      <c r="ATA35" s="73"/>
      <c r="ATB35" s="74"/>
      <c r="ATC35" s="74"/>
      <c r="ATD35" s="75"/>
      <c r="ATE35" s="73"/>
      <c r="ATF35" s="74"/>
      <c r="ATG35" s="74"/>
      <c r="ATH35" s="75"/>
      <c r="ATI35" s="73"/>
      <c r="ATJ35" s="74"/>
      <c r="ATK35" s="74"/>
      <c r="ATL35" s="75"/>
      <c r="ATM35" s="73"/>
      <c r="ATN35" s="74"/>
      <c r="ATO35" s="74"/>
      <c r="ATP35" s="75"/>
      <c r="ATQ35" s="73"/>
      <c r="ATR35" s="74"/>
      <c r="ATS35" s="74"/>
      <c r="ATT35" s="75"/>
      <c r="ATU35" s="73"/>
      <c r="ATV35" s="74"/>
      <c r="ATW35" s="74"/>
      <c r="ATX35" s="75"/>
      <c r="ATY35" s="73"/>
      <c r="ATZ35" s="74"/>
      <c r="AUA35" s="74"/>
      <c r="AUB35" s="75"/>
      <c r="AUC35" s="73"/>
      <c r="AUD35" s="74"/>
      <c r="AUE35" s="74"/>
      <c r="AUF35" s="75"/>
      <c r="AUG35" s="73"/>
      <c r="AUH35" s="74"/>
      <c r="AUI35" s="74"/>
      <c r="AUJ35" s="75"/>
      <c r="AUK35" s="73"/>
      <c r="AUL35" s="74"/>
      <c r="AUM35" s="74"/>
      <c r="AUN35" s="75"/>
      <c r="AUO35" s="73"/>
      <c r="AUP35" s="74"/>
      <c r="AUQ35" s="74"/>
      <c r="AUR35" s="75"/>
      <c r="AUS35" s="73"/>
      <c r="AUT35" s="74"/>
      <c r="AUU35" s="74"/>
      <c r="AUV35" s="75"/>
      <c r="AUW35" s="73"/>
      <c r="AUX35" s="74"/>
      <c r="AUY35" s="74"/>
      <c r="AUZ35" s="75"/>
      <c r="AVA35" s="73"/>
      <c r="AVB35" s="74"/>
      <c r="AVC35" s="74"/>
      <c r="AVD35" s="75"/>
      <c r="AVE35" s="73"/>
      <c r="AVF35" s="74"/>
      <c r="AVG35" s="74"/>
      <c r="AVH35" s="75"/>
      <c r="AVI35" s="73"/>
      <c r="AVJ35" s="74"/>
      <c r="AVK35" s="74"/>
      <c r="AVL35" s="75"/>
      <c r="AVM35" s="73"/>
      <c r="AVN35" s="74"/>
      <c r="AVO35" s="74"/>
      <c r="AVP35" s="75"/>
      <c r="AVQ35" s="73"/>
      <c r="AVR35" s="74"/>
      <c r="AVS35" s="74"/>
      <c r="AVT35" s="75"/>
      <c r="AVU35" s="73"/>
      <c r="AVV35" s="74"/>
      <c r="AVW35" s="74"/>
      <c r="AVX35" s="75"/>
      <c r="AVY35" s="73"/>
      <c r="AVZ35" s="74"/>
      <c r="AWA35" s="74"/>
      <c r="AWB35" s="75"/>
      <c r="AWC35" s="73"/>
      <c r="AWD35" s="74"/>
      <c r="AWE35" s="74"/>
      <c r="AWF35" s="75"/>
      <c r="AWG35" s="73"/>
      <c r="AWH35" s="74"/>
      <c r="AWI35" s="74"/>
      <c r="AWJ35" s="75"/>
      <c r="AWK35" s="73"/>
      <c r="AWL35" s="74"/>
      <c r="AWM35" s="74"/>
      <c r="AWN35" s="75"/>
      <c r="AWO35" s="73"/>
      <c r="AWP35" s="74"/>
      <c r="AWQ35" s="74"/>
      <c r="AWR35" s="75"/>
      <c r="AWS35" s="73"/>
      <c r="AWT35" s="74"/>
      <c r="AWU35" s="74"/>
      <c r="AWV35" s="75"/>
      <c r="AWW35" s="73"/>
      <c r="AWX35" s="74"/>
      <c r="AWY35" s="74"/>
      <c r="AWZ35" s="75"/>
      <c r="AXA35" s="73"/>
      <c r="AXB35" s="74"/>
      <c r="AXC35" s="74"/>
      <c r="AXD35" s="75"/>
      <c r="AXE35" s="73"/>
      <c r="AXF35" s="74"/>
      <c r="AXG35" s="74"/>
      <c r="AXH35" s="75"/>
      <c r="AXI35" s="73"/>
      <c r="AXJ35" s="74"/>
      <c r="AXK35" s="74"/>
      <c r="AXL35" s="75"/>
      <c r="AXM35" s="73"/>
      <c r="AXN35" s="74"/>
      <c r="AXO35" s="74"/>
      <c r="AXP35" s="75"/>
      <c r="AXQ35" s="73"/>
      <c r="AXR35" s="74"/>
      <c r="AXS35" s="74"/>
      <c r="AXT35" s="75"/>
      <c r="AXU35" s="73"/>
      <c r="AXV35" s="74"/>
      <c r="AXW35" s="74"/>
      <c r="AXX35" s="75"/>
      <c r="AXY35" s="73"/>
      <c r="AXZ35" s="74"/>
      <c r="AYA35" s="74"/>
      <c r="AYB35" s="75"/>
      <c r="AYC35" s="73"/>
      <c r="AYD35" s="74"/>
      <c r="AYE35" s="74"/>
      <c r="AYF35" s="75"/>
      <c r="AYG35" s="73"/>
      <c r="AYH35" s="74"/>
      <c r="AYI35" s="74"/>
      <c r="AYJ35" s="75"/>
      <c r="AYK35" s="73"/>
      <c r="AYL35" s="74"/>
      <c r="AYM35" s="74"/>
      <c r="AYN35" s="75"/>
      <c r="AYO35" s="73"/>
      <c r="AYP35" s="74"/>
      <c r="AYQ35" s="74"/>
      <c r="AYR35" s="75"/>
      <c r="AYS35" s="73"/>
      <c r="AYT35" s="74"/>
      <c r="AYU35" s="74"/>
      <c r="AYV35" s="75"/>
      <c r="AYW35" s="73"/>
      <c r="AYX35" s="74"/>
      <c r="AYY35" s="74"/>
      <c r="AYZ35" s="75"/>
      <c r="AZA35" s="73"/>
      <c r="AZB35" s="74"/>
      <c r="AZC35" s="74"/>
      <c r="AZD35" s="75"/>
      <c r="AZE35" s="73"/>
      <c r="AZF35" s="74"/>
      <c r="AZG35" s="74"/>
      <c r="AZH35" s="75"/>
      <c r="AZI35" s="73"/>
      <c r="AZJ35" s="74"/>
      <c r="AZK35" s="74"/>
      <c r="AZL35" s="75"/>
      <c r="AZM35" s="73"/>
      <c r="AZN35" s="74"/>
      <c r="AZO35" s="74"/>
      <c r="AZP35" s="75"/>
      <c r="AZQ35" s="73"/>
      <c r="AZR35" s="74"/>
      <c r="AZS35" s="74"/>
      <c r="AZT35" s="75"/>
      <c r="AZU35" s="73"/>
      <c r="AZV35" s="74"/>
      <c r="AZW35" s="74"/>
      <c r="AZX35" s="75"/>
      <c r="AZY35" s="73"/>
      <c r="AZZ35" s="74"/>
      <c r="BAA35" s="74"/>
      <c r="BAB35" s="75"/>
      <c r="BAC35" s="73"/>
      <c r="BAD35" s="74"/>
      <c r="BAE35" s="74"/>
      <c r="BAF35" s="75"/>
      <c r="BAG35" s="73"/>
      <c r="BAH35" s="74"/>
      <c r="BAI35" s="74"/>
      <c r="BAJ35" s="75"/>
      <c r="BAK35" s="73"/>
      <c r="BAL35" s="74"/>
      <c r="BAM35" s="74"/>
      <c r="BAN35" s="75"/>
      <c r="BAO35" s="73"/>
      <c r="BAP35" s="74"/>
      <c r="BAQ35" s="74"/>
      <c r="BAR35" s="75"/>
      <c r="BAS35" s="73"/>
      <c r="BAT35" s="74"/>
      <c r="BAU35" s="74"/>
      <c r="BAV35" s="75"/>
      <c r="BAW35" s="73"/>
      <c r="BAX35" s="74"/>
      <c r="BAY35" s="74"/>
      <c r="BAZ35" s="75"/>
      <c r="BBA35" s="73"/>
      <c r="BBB35" s="74"/>
      <c r="BBC35" s="74"/>
      <c r="BBD35" s="75"/>
      <c r="BBE35" s="73"/>
      <c r="BBF35" s="74"/>
      <c r="BBG35" s="74"/>
      <c r="BBH35" s="75"/>
      <c r="BBI35" s="73"/>
      <c r="BBJ35" s="74"/>
      <c r="BBK35" s="74"/>
      <c r="BBL35" s="75"/>
      <c r="BBM35" s="73"/>
      <c r="BBN35" s="74"/>
      <c r="BBO35" s="74"/>
      <c r="BBP35" s="75"/>
      <c r="BBQ35" s="73"/>
      <c r="BBR35" s="74"/>
      <c r="BBS35" s="74"/>
      <c r="BBT35" s="75"/>
      <c r="BBU35" s="73"/>
      <c r="BBV35" s="74"/>
      <c r="BBW35" s="74"/>
      <c r="BBX35" s="75"/>
      <c r="BBY35" s="73"/>
      <c r="BBZ35" s="74"/>
      <c r="BCA35" s="74"/>
      <c r="BCB35" s="75"/>
      <c r="BCC35" s="73"/>
      <c r="BCD35" s="74"/>
      <c r="BCE35" s="74"/>
      <c r="BCF35" s="75"/>
      <c r="BCG35" s="73"/>
      <c r="BCH35" s="74"/>
      <c r="BCI35" s="74"/>
      <c r="BCJ35" s="75"/>
      <c r="BCK35" s="73"/>
      <c r="BCL35" s="74"/>
      <c r="BCM35" s="74"/>
      <c r="BCN35" s="75"/>
      <c r="BCO35" s="73"/>
      <c r="BCP35" s="74"/>
      <c r="BCQ35" s="74"/>
      <c r="BCR35" s="75"/>
      <c r="BCS35" s="73"/>
      <c r="BCT35" s="74"/>
      <c r="BCU35" s="74"/>
      <c r="BCV35" s="75"/>
      <c r="BCW35" s="73"/>
      <c r="BCX35" s="74"/>
      <c r="BCY35" s="74"/>
      <c r="BCZ35" s="75"/>
      <c r="BDA35" s="73"/>
      <c r="BDB35" s="74"/>
      <c r="BDC35" s="74"/>
      <c r="BDD35" s="75"/>
      <c r="BDE35" s="73"/>
      <c r="BDF35" s="74"/>
      <c r="BDG35" s="74"/>
      <c r="BDH35" s="75"/>
      <c r="BDI35" s="73"/>
      <c r="BDJ35" s="74"/>
      <c r="BDK35" s="74"/>
      <c r="BDL35" s="75"/>
      <c r="BDM35" s="73"/>
      <c r="BDN35" s="74"/>
      <c r="BDO35" s="74"/>
      <c r="BDP35" s="75"/>
      <c r="BDQ35" s="73"/>
      <c r="BDR35" s="74"/>
      <c r="BDS35" s="74"/>
      <c r="BDT35" s="75"/>
      <c r="BDU35" s="73"/>
      <c r="BDV35" s="74"/>
      <c r="BDW35" s="74"/>
      <c r="BDX35" s="75"/>
      <c r="BDY35" s="73"/>
      <c r="BDZ35" s="74"/>
      <c r="BEA35" s="74"/>
      <c r="BEB35" s="75"/>
      <c r="BEC35" s="73"/>
      <c r="BED35" s="74"/>
      <c r="BEE35" s="74"/>
      <c r="BEF35" s="75"/>
      <c r="BEG35" s="73"/>
      <c r="BEH35" s="74"/>
      <c r="BEI35" s="74"/>
      <c r="BEJ35" s="75"/>
      <c r="BEK35" s="73"/>
      <c r="BEL35" s="74"/>
      <c r="BEM35" s="74"/>
      <c r="BEN35" s="75"/>
      <c r="BEO35" s="73"/>
      <c r="BEP35" s="74"/>
      <c r="BEQ35" s="74"/>
      <c r="BER35" s="75"/>
      <c r="BES35" s="73"/>
      <c r="BET35" s="74"/>
      <c r="BEU35" s="74"/>
      <c r="BEV35" s="75"/>
      <c r="BEW35" s="73"/>
      <c r="BEX35" s="74"/>
      <c r="BEY35" s="74"/>
      <c r="BEZ35" s="75"/>
      <c r="BFA35" s="73"/>
      <c r="BFB35" s="74"/>
      <c r="BFC35" s="74"/>
      <c r="BFD35" s="75"/>
      <c r="BFE35" s="73"/>
      <c r="BFF35" s="74"/>
      <c r="BFG35" s="74"/>
      <c r="BFH35" s="75"/>
      <c r="BFI35" s="73"/>
      <c r="BFJ35" s="74"/>
      <c r="BFK35" s="74"/>
      <c r="BFL35" s="75"/>
      <c r="BFM35" s="73"/>
      <c r="BFN35" s="74"/>
      <c r="BFO35" s="74"/>
      <c r="BFP35" s="75"/>
      <c r="BFQ35" s="73"/>
      <c r="BFR35" s="74"/>
      <c r="BFS35" s="74"/>
      <c r="BFT35" s="75"/>
      <c r="BFU35" s="73"/>
      <c r="BFV35" s="74"/>
      <c r="BFW35" s="74"/>
      <c r="BFX35" s="75"/>
      <c r="BFY35" s="73"/>
      <c r="BFZ35" s="74"/>
      <c r="BGA35" s="74"/>
      <c r="BGB35" s="75"/>
      <c r="BGC35" s="73"/>
      <c r="BGD35" s="74"/>
      <c r="BGE35" s="74"/>
      <c r="BGF35" s="75"/>
      <c r="BGG35" s="73"/>
      <c r="BGH35" s="74"/>
      <c r="BGI35" s="74"/>
      <c r="BGJ35" s="75"/>
      <c r="BGK35" s="73"/>
      <c r="BGL35" s="74"/>
      <c r="BGM35" s="74"/>
      <c r="BGN35" s="75"/>
      <c r="BGO35" s="73"/>
      <c r="BGP35" s="74"/>
      <c r="BGQ35" s="74"/>
      <c r="BGR35" s="75"/>
      <c r="BGS35" s="73"/>
      <c r="BGT35" s="74"/>
      <c r="BGU35" s="74"/>
      <c r="BGV35" s="75"/>
      <c r="BGW35" s="73"/>
      <c r="BGX35" s="74"/>
      <c r="BGY35" s="74"/>
      <c r="BGZ35" s="75"/>
      <c r="BHA35" s="73"/>
      <c r="BHB35" s="74"/>
      <c r="BHC35" s="74"/>
      <c r="BHD35" s="75"/>
      <c r="BHE35" s="73"/>
      <c r="BHF35" s="74"/>
      <c r="BHG35" s="74"/>
      <c r="BHH35" s="75"/>
      <c r="BHI35" s="73"/>
      <c r="BHJ35" s="74"/>
      <c r="BHK35" s="74"/>
      <c r="BHL35" s="75"/>
      <c r="BHM35" s="73"/>
      <c r="BHN35" s="74"/>
      <c r="BHO35" s="74"/>
      <c r="BHP35" s="75"/>
      <c r="BHQ35" s="73"/>
      <c r="BHR35" s="74"/>
      <c r="BHS35" s="74"/>
      <c r="BHT35" s="75"/>
      <c r="BHU35" s="73"/>
      <c r="BHV35" s="74"/>
      <c r="BHW35" s="74"/>
      <c r="BHX35" s="75"/>
      <c r="BHY35" s="73"/>
      <c r="BHZ35" s="74"/>
      <c r="BIA35" s="74"/>
      <c r="BIB35" s="75"/>
      <c r="BIC35" s="73"/>
      <c r="BID35" s="74"/>
      <c r="BIE35" s="74"/>
      <c r="BIF35" s="75"/>
      <c r="BIG35" s="73"/>
      <c r="BIH35" s="74"/>
      <c r="BII35" s="74"/>
      <c r="BIJ35" s="75"/>
      <c r="BIK35" s="73"/>
      <c r="BIL35" s="74"/>
      <c r="BIM35" s="74"/>
      <c r="BIN35" s="75"/>
      <c r="BIO35" s="73"/>
      <c r="BIP35" s="74"/>
      <c r="BIQ35" s="74"/>
      <c r="BIR35" s="75"/>
      <c r="BIS35" s="73"/>
      <c r="BIT35" s="74"/>
      <c r="BIU35" s="74"/>
      <c r="BIV35" s="75"/>
      <c r="BIW35" s="73"/>
      <c r="BIX35" s="74"/>
      <c r="BIY35" s="74"/>
      <c r="BIZ35" s="75"/>
      <c r="BJA35" s="73"/>
      <c r="BJB35" s="74"/>
      <c r="BJC35" s="74"/>
      <c r="BJD35" s="75"/>
      <c r="BJE35" s="73"/>
      <c r="BJF35" s="74"/>
      <c r="BJG35" s="74"/>
      <c r="BJH35" s="75"/>
      <c r="BJI35" s="73"/>
      <c r="BJJ35" s="74"/>
      <c r="BJK35" s="74"/>
      <c r="BJL35" s="75"/>
      <c r="BJM35" s="73"/>
      <c r="BJN35" s="74"/>
      <c r="BJO35" s="74"/>
      <c r="BJP35" s="75"/>
      <c r="BJQ35" s="73"/>
      <c r="BJR35" s="74"/>
      <c r="BJS35" s="74"/>
      <c r="BJT35" s="75"/>
      <c r="BJU35" s="73"/>
      <c r="BJV35" s="74"/>
      <c r="BJW35" s="74"/>
      <c r="BJX35" s="75"/>
      <c r="BJY35" s="73"/>
      <c r="BJZ35" s="74"/>
      <c r="BKA35" s="74"/>
      <c r="BKB35" s="75"/>
      <c r="BKC35" s="73"/>
      <c r="BKD35" s="74"/>
      <c r="BKE35" s="74"/>
      <c r="BKF35" s="75"/>
      <c r="BKG35" s="73"/>
      <c r="BKH35" s="74"/>
      <c r="BKI35" s="74"/>
      <c r="BKJ35" s="75"/>
      <c r="BKK35" s="73"/>
      <c r="BKL35" s="74"/>
      <c r="BKM35" s="74"/>
      <c r="BKN35" s="75"/>
      <c r="BKO35" s="73"/>
      <c r="BKP35" s="74"/>
      <c r="BKQ35" s="74"/>
      <c r="BKR35" s="75"/>
      <c r="BKS35" s="73"/>
      <c r="BKT35" s="74"/>
      <c r="BKU35" s="74"/>
      <c r="BKV35" s="75"/>
      <c r="BKW35" s="73"/>
      <c r="BKX35" s="74"/>
      <c r="BKY35" s="74"/>
      <c r="BKZ35" s="75"/>
      <c r="BLA35" s="73"/>
      <c r="BLB35" s="74"/>
      <c r="BLC35" s="74"/>
      <c r="BLD35" s="75"/>
      <c r="BLE35" s="73"/>
      <c r="BLF35" s="74"/>
      <c r="BLG35" s="74"/>
      <c r="BLH35" s="75"/>
      <c r="BLI35" s="73"/>
      <c r="BLJ35" s="74"/>
      <c r="BLK35" s="74"/>
      <c r="BLL35" s="75"/>
      <c r="BLM35" s="73"/>
      <c r="BLN35" s="74"/>
      <c r="BLO35" s="74"/>
      <c r="BLP35" s="75"/>
      <c r="BLQ35" s="73"/>
      <c r="BLR35" s="74"/>
      <c r="BLS35" s="74"/>
      <c r="BLT35" s="75"/>
      <c r="BLU35" s="73"/>
      <c r="BLV35" s="74"/>
      <c r="BLW35" s="74"/>
      <c r="BLX35" s="75"/>
      <c r="BLY35" s="73"/>
      <c r="BLZ35" s="74"/>
      <c r="BMA35" s="74"/>
      <c r="BMB35" s="75"/>
      <c r="BMC35" s="73"/>
      <c r="BMD35" s="74"/>
      <c r="BME35" s="74"/>
      <c r="BMF35" s="75"/>
      <c r="BMG35" s="73"/>
      <c r="BMH35" s="74"/>
      <c r="BMI35" s="74"/>
      <c r="BMJ35" s="75"/>
      <c r="BMK35" s="73"/>
      <c r="BML35" s="74"/>
      <c r="BMM35" s="74"/>
      <c r="BMN35" s="75"/>
      <c r="BMO35" s="73"/>
      <c r="BMP35" s="74"/>
      <c r="BMQ35" s="74"/>
      <c r="BMR35" s="75"/>
      <c r="BMS35" s="73"/>
      <c r="BMT35" s="74"/>
      <c r="BMU35" s="74"/>
      <c r="BMV35" s="75"/>
      <c r="BMW35" s="73"/>
      <c r="BMX35" s="74"/>
      <c r="BMY35" s="74"/>
      <c r="BMZ35" s="75"/>
      <c r="BNA35" s="73"/>
      <c r="BNB35" s="74"/>
      <c r="BNC35" s="74"/>
      <c r="BND35" s="75"/>
      <c r="BNE35" s="73"/>
      <c r="BNF35" s="74"/>
      <c r="BNG35" s="74"/>
      <c r="BNH35" s="75"/>
      <c r="BNI35" s="73"/>
      <c r="BNJ35" s="74"/>
      <c r="BNK35" s="74"/>
      <c r="BNL35" s="75"/>
      <c r="BNM35" s="73"/>
      <c r="BNN35" s="74"/>
      <c r="BNO35" s="74"/>
      <c r="BNP35" s="75"/>
      <c r="BNQ35" s="73"/>
      <c r="BNR35" s="74"/>
      <c r="BNS35" s="74"/>
      <c r="BNT35" s="75"/>
      <c r="BNU35" s="73"/>
      <c r="BNV35" s="74"/>
      <c r="BNW35" s="74"/>
      <c r="BNX35" s="75"/>
      <c r="BNY35" s="73"/>
      <c r="BNZ35" s="74"/>
      <c r="BOA35" s="74"/>
      <c r="BOB35" s="75"/>
      <c r="BOC35" s="73"/>
      <c r="BOD35" s="74"/>
      <c r="BOE35" s="74"/>
      <c r="BOF35" s="75"/>
      <c r="BOG35" s="73"/>
      <c r="BOH35" s="74"/>
      <c r="BOI35" s="74"/>
      <c r="BOJ35" s="75"/>
      <c r="BOK35" s="73"/>
      <c r="BOL35" s="74"/>
      <c r="BOM35" s="74"/>
      <c r="BON35" s="75"/>
      <c r="BOO35" s="73"/>
      <c r="BOP35" s="74"/>
      <c r="BOQ35" s="74"/>
      <c r="BOR35" s="75"/>
      <c r="BOS35" s="73"/>
      <c r="BOT35" s="74"/>
      <c r="BOU35" s="74"/>
      <c r="BOV35" s="75"/>
      <c r="BOW35" s="73"/>
      <c r="BOX35" s="74"/>
      <c r="BOY35" s="74"/>
      <c r="BOZ35" s="75"/>
      <c r="BPA35" s="73"/>
      <c r="BPB35" s="74"/>
      <c r="BPC35" s="74"/>
      <c r="BPD35" s="75"/>
      <c r="BPE35" s="73"/>
      <c r="BPF35" s="74"/>
      <c r="BPG35" s="74"/>
      <c r="BPH35" s="75"/>
      <c r="BPI35" s="73"/>
      <c r="BPJ35" s="74"/>
      <c r="BPK35" s="74"/>
      <c r="BPL35" s="75"/>
      <c r="BPM35" s="73"/>
      <c r="BPN35" s="74"/>
      <c r="BPO35" s="74"/>
      <c r="BPP35" s="75"/>
      <c r="BPQ35" s="73"/>
      <c r="BPR35" s="74"/>
      <c r="BPS35" s="74"/>
      <c r="BPT35" s="75"/>
      <c r="BPU35" s="73"/>
      <c r="BPV35" s="74"/>
      <c r="BPW35" s="74"/>
      <c r="BPX35" s="75"/>
      <c r="BPY35" s="73"/>
      <c r="BPZ35" s="74"/>
      <c r="BQA35" s="74"/>
      <c r="BQB35" s="75"/>
      <c r="BQC35" s="73"/>
      <c r="BQD35" s="74"/>
      <c r="BQE35" s="74"/>
      <c r="BQF35" s="75"/>
      <c r="BQG35" s="73"/>
      <c r="BQH35" s="74"/>
      <c r="BQI35" s="74"/>
      <c r="BQJ35" s="75"/>
      <c r="BQK35" s="73"/>
      <c r="BQL35" s="74"/>
      <c r="BQM35" s="74"/>
      <c r="BQN35" s="75"/>
      <c r="BQO35" s="73"/>
      <c r="BQP35" s="74"/>
      <c r="BQQ35" s="74"/>
      <c r="BQR35" s="75"/>
      <c r="BQS35" s="73"/>
      <c r="BQT35" s="74"/>
      <c r="BQU35" s="74"/>
      <c r="BQV35" s="75"/>
      <c r="BQW35" s="73"/>
      <c r="BQX35" s="74"/>
      <c r="BQY35" s="74"/>
      <c r="BQZ35" s="75"/>
      <c r="BRA35" s="73"/>
      <c r="BRB35" s="74"/>
      <c r="BRC35" s="74"/>
      <c r="BRD35" s="75"/>
      <c r="BRE35" s="73"/>
      <c r="BRF35" s="74"/>
      <c r="BRG35" s="74"/>
      <c r="BRH35" s="75"/>
      <c r="BRI35" s="73"/>
      <c r="BRJ35" s="74"/>
      <c r="BRK35" s="74"/>
      <c r="BRL35" s="75"/>
      <c r="BRM35" s="73"/>
      <c r="BRN35" s="74"/>
      <c r="BRO35" s="74"/>
      <c r="BRP35" s="75"/>
      <c r="BRQ35" s="73"/>
      <c r="BRR35" s="74"/>
      <c r="BRS35" s="74"/>
      <c r="BRT35" s="75"/>
      <c r="BRU35" s="73"/>
      <c r="BRV35" s="74"/>
      <c r="BRW35" s="74"/>
      <c r="BRX35" s="75"/>
      <c r="BRY35" s="73"/>
      <c r="BRZ35" s="74"/>
      <c r="BSA35" s="74"/>
      <c r="BSB35" s="75"/>
      <c r="BSC35" s="73"/>
      <c r="BSD35" s="74"/>
      <c r="BSE35" s="74"/>
      <c r="BSF35" s="75"/>
      <c r="BSG35" s="73"/>
      <c r="BSH35" s="74"/>
      <c r="BSI35" s="74"/>
      <c r="BSJ35" s="75"/>
      <c r="BSK35" s="73"/>
      <c r="BSL35" s="74"/>
      <c r="BSM35" s="74"/>
      <c r="BSN35" s="75"/>
      <c r="BSO35" s="73"/>
      <c r="BSP35" s="74"/>
      <c r="BSQ35" s="74"/>
      <c r="BSR35" s="75"/>
      <c r="BSS35" s="73"/>
      <c r="BST35" s="74"/>
      <c r="BSU35" s="74"/>
      <c r="BSV35" s="75"/>
      <c r="BSW35" s="73"/>
      <c r="BSX35" s="74"/>
      <c r="BSY35" s="74"/>
      <c r="BSZ35" s="75"/>
      <c r="BTA35" s="73"/>
      <c r="BTB35" s="74"/>
      <c r="BTC35" s="74"/>
      <c r="BTD35" s="75"/>
      <c r="BTE35" s="73"/>
      <c r="BTF35" s="74"/>
      <c r="BTG35" s="74"/>
      <c r="BTH35" s="75"/>
      <c r="BTI35" s="73"/>
      <c r="BTJ35" s="74"/>
      <c r="BTK35" s="74"/>
      <c r="BTL35" s="75"/>
      <c r="BTM35" s="73"/>
      <c r="BTN35" s="74"/>
      <c r="BTO35" s="74"/>
      <c r="BTP35" s="75"/>
      <c r="BTQ35" s="73"/>
      <c r="BTR35" s="74"/>
      <c r="BTS35" s="74"/>
      <c r="BTT35" s="75"/>
      <c r="BTU35" s="73"/>
      <c r="BTV35" s="74"/>
      <c r="BTW35" s="74"/>
      <c r="BTX35" s="75"/>
      <c r="BTY35" s="73"/>
      <c r="BTZ35" s="74"/>
      <c r="BUA35" s="74"/>
      <c r="BUB35" s="75"/>
      <c r="BUC35" s="73"/>
      <c r="BUD35" s="74"/>
      <c r="BUE35" s="74"/>
      <c r="BUF35" s="75"/>
      <c r="BUG35" s="73"/>
      <c r="BUH35" s="74"/>
      <c r="BUI35" s="74"/>
      <c r="BUJ35" s="75"/>
      <c r="BUK35" s="73"/>
      <c r="BUL35" s="74"/>
      <c r="BUM35" s="74"/>
      <c r="BUN35" s="75"/>
      <c r="BUO35" s="73"/>
      <c r="BUP35" s="74"/>
      <c r="BUQ35" s="74"/>
      <c r="BUR35" s="75"/>
      <c r="BUS35" s="73"/>
      <c r="BUT35" s="74"/>
      <c r="BUU35" s="74"/>
      <c r="BUV35" s="75"/>
      <c r="BUW35" s="73"/>
      <c r="BUX35" s="74"/>
      <c r="BUY35" s="74"/>
      <c r="BUZ35" s="75"/>
      <c r="BVA35" s="73"/>
      <c r="BVB35" s="74"/>
      <c r="BVC35" s="74"/>
      <c r="BVD35" s="75"/>
      <c r="BVE35" s="73"/>
      <c r="BVF35" s="74"/>
      <c r="BVG35" s="74"/>
      <c r="BVH35" s="75"/>
      <c r="BVI35" s="73"/>
      <c r="BVJ35" s="74"/>
      <c r="BVK35" s="74"/>
      <c r="BVL35" s="75"/>
      <c r="BVM35" s="73"/>
      <c r="BVN35" s="74"/>
      <c r="BVO35" s="74"/>
      <c r="BVP35" s="75"/>
      <c r="BVQ35" s="73"/>
      <c r="BVR35" s="74"/>
      <c r="BVS35" s="74"/>
      <c r="BVT35" s="75"/>
      <c r="BVU35" s="73"/>
      <c r="BVV35" s="74"/>
      <c r="BVW35" s="74"/>
      <c r="BVX35" s="75"/>
      <c r="BVY35" s="73"/>
      <c r="BVZ35" s="74"/>
      <c r="BWA35" s="74"/>
      <c r="BWB35" s="75"/>
      <c r="BWC35" s="73"/>
      <c r="BWD35" s="74"/>
      <c r="BWE35" s="74"/>
      <c r="BWF35" s="75"/>
      <c r="BWG35" s="73"/>
      <c r="BWH35" s="74"/>
      <c r="BWI35" s="74"/>
      <c r="BWJ35" s="75"/>
      <c r="BWK35" s="73"/>
      <c r="BWL35" s="74"/>
      <c r="BWM35" s="74"/>
      <c r="BWN35" s="75"/>
      <c r="BWO35" s="73"/>
      <c r="BWP35" s="74"/>
      <c r="BWQ35" s="74"/>
      <c r="BWR35" s="75"/>
      <c r="BWS35" s="73"/>
      <c r="BWT35" s="74"/>
      <c r="BWU35" s="74"/>
      <c r="BWV35" s="75"/>
      <c r="BWW35" s="73"/>
      <c r="BWX35" s="74"/>
      <c r="BWY35" s="74"/>
      <c r="BWZ35" s="75"/>
      <c r="BXA35" s="73"/>
      <c r="BXB35" s="74"/>
      <c r="BXC35" s="74"/>
      <c r="BXD35" s="75"/>
      <c r="BXE35" s="73"/>
      <c r="BXF35" s="74"/>
      <c r="BXG35" s="74"/>
      <c r="BXH35" s="75"/>
      <c r="BXI35" s="73"/>
      <c r="BXJ35" s="74"/>
      <c r="BXK35" s="74"/>
      <c r="BXL35" s="75"/>
      <c r="BXM35" s="73"/>
      <c r="BXN35" s="74"/>
      <c r="BXO35" s="74"/>
      <c r="BXP35" s="75"/>
      <c r="BXQ35" s="73"/>
      <c r="BXR35" s="74"/>
      <c r="BXS35" s="74"/>
      <c r="BXT35" s="75"/>
      <c r="BXU35" s="73"/>
      <c r="BXV35" s="74"/>
      <c r="BXW35" s="74"/>
      <c r="BXX35" s="75"/>
      <c r="BXY35" s="73"/>
      <c r="BXZ35" s="74"/>
      <c r="BYA35" s="74"/>
      <c r="BYB35" s="75"/>
      <c r="BYC35" s="73"/>
      <c r="BYD35" s="74"/>
      <c r="BYE35" s="74"/>
      <c r="BYF35" s="75"/>
      <c r="BYG35" s="73"/>
      <c r="BYH35" s="74"/>
      <c r="BYI35" s="74"/>
      <c r="BYJ35" s="75"/>
      <c r="BYK35" s="73"/>
      <c r="BYL35" s="74"/>
      <c r="BYM35" s="74"/>
      <c r="BYN35" s="75"/>
      <c r="BYO35" s="73"/>
      <c r="BYP35" s="74"/>
      <c r="BYQ35" s="74"/>
      <c r="BYR35" s="75"/>
      <c r="BYS35" s="73"/>
      <c r="BYT35" s="74"/>
      <c r="BYU35" s="74"/>
      <c r="BYV35" s="75"/>
      <c r="BYW35" s="73"/>
      <c r="BYX35" s="74"/>
      <c r="BYY35" s="74"/>
      <c r="BYZ35" s="75"/>
      <c r="BZA35" s="73"/>
      <c r="BZB35" s="74"/>
      <c r="BZC35" s="74"/>
      <c r="BZD35" s="75"/>
      <c r="BZE35" s="73"/>
      <c r="BZF35" s="74"/>
      <c r="BZG35" s="74"/>
      <c r="BZH35" s="75"/>
      <c r="BZI35" s="73"/>
      <c r="BZJ35" s="74"/>
      <c r="BZK35" s="74"/>
      <c r="BZL35" s="75"/>
      <c r="BZM35" s="73"/>
      <c r="BZN35" s="74"/>
      <c r="BZO35" s="74"/>
      <c r="BZP35" s="75"/>
      <c r="BZQ35" s="73"/>
      <c r="BZR35" s="74"/>
      <c r="BZS35" s="74"/>
      <c r="BZT35" s="75"/>
      <c r="BZU35" s="73"/>
      <c r="BZV35" s="74"/>
      <c r="BZW35" s="74"/>
      <c r="BZX35" s="75"/>
      <c r="BZY35" s="73"/>
      <c r="BZZ35" s="74"/>
      <c r="CAA35" s="74"/>
      <c r="CAB35" s="75"/>
      <c r="CAC35" s="73"/>
      <c r="CAD35" s="74"/>
      <c r="CAE35" s="74"/>
      <c r="CAF35" s="75"/>
      <c r="CAG35" s="73"/>
      <c r="CAH35" s="74"/>
      <c r="CAI35" s="74"/>
      <c r="CAJ35" s="75"/>
      <c r="CAK35" s="73"/>
      <c r="CAL35" s="74"/>
      <c r="CAM35" s="74"/>
      <c r="CAN35" s="75"/>
      <c r="CAO35" s="73"/>
      <c r="CAP35" s="74"/>
      <c r="CAQ35" s="74"/>
      <c r="CAR35" s="75"/>
      <c r="CAS35" s="73"/>
      <c r="CAT35" s="74"/>
      <c r="CAU35" s="74"/>
      <c r="CAV35" s="75"/>
      <c r="CAW35" s="73"/>
      <c r="CAX35" s="74"/>
      <c r="CAY35" s="74"/>
      <c r="CAZ35" s="75"/>
      <c r="CBA35" s="73"/>
      <c r="CBB35" s="74"/>
      <c r="CBC35" s="74"/>
      <c r="CBD35" s="75"/>
      <c r="CBE35" s="73"/>
      <c r="CBF35" s="74"/>
      <c r="CBG35" s="74"/>
      <c r="CBH35" s="75"/>
      <c r="CBI35" s="73"/>
      <c r="CBJ35" s="74"/>
      <c r="CBK35" s="74"/>
      <c r="CBL35" s="75"/>
      <c r="CBM35" s="73"/>
      <c r="CBN35" s="74"/>
      <c r="CBO35" s="74"/>
      <c r="CBP35" s="75"/>
      <c r="CBQ35" s="73"/>
      <c r="CBR35" s="74"/>
      <c r="CBS35" s="74"/>
      <c r="CBT35" s="75"/>
      <c r="CBU35" s="73"/>
      <c r="CBV35" s="74"/>
      <c r="CBW35" s="74"/>
      <c r="CBX35" s="75"/>
      <c r="CBY35" s="73"/>
      <c r="CBZ35" s="74"/>
      <c r="CCA35" s="74"/>
      <c r="CCB35" s="75"/>
      <c r="CCC35" s="73"/>
      <c r="CCD35" s="74"/>
      <c r="CCE35" s="74"/>
      <c r="CCF35" s="75"/>
      <c r="CCG35" s="73"/>
      <c r="CCH35" s="74"/>
      <c r="CCI35" s="74"/>
      <c r="CCJ35" s="75"/>
      <c r="CCK35" s="73"/>
      <c r="CCL35" s="74"/>
      <c r="CCM35" s="74"/>
      <c r="CCN35" s="75"/>
      <c r="CCO35" s="73"/>
      <c r="CCP35" s="74"/>
      <c r="CCQ35" s="74"/>
      <c r="CCR35" s="75"/>
      <c r="CCS35" s="73"/>
      <c r="CCT35" s="74"/>
      <c r="CCU35" s="74"/>
      <c r="CCV35" s="75"/>
      <c r="CCW35" s="73"/>
      <c r="CCX35" s="74"/>
      <c r="CCY35" s="74"/>
      <c r="CCZ35" s="75"/>
      <c r="CDA35" s="73"/>
      <c r="CDB35" s="74"/>
      <c r="CDC35" s="74"/>
      <c r="CDD35" s="75"/>
      <c r="CDE35" s="73"/>
      <c r="CDF35" s="74"/>
      <c r="CDG35" s="74"/>
      <c r="CDH35" s="75"/>
      <c r="CDI35" s="73"/>
      <c r="CDJ35" s="74"/>
      <c r="CDK35" s="74"/>
      <c r="CDL35" s="75"/>
      <c r="CDM35" s="73"/>
      <c r="CDN35" s="74"/>
      <c r="CDO35" s="74"/>
      <c r="CDP35" s="75"/>
      <c r="CDQ35" s="73"/>
      <c r="CDR35" s="74"/>
      <c r="CDS35" s="74"/>
      <c r="CDT35" s="75"/>
      <c r="CDU35" s="73"/>
      <c r="CDV35" s="74"/>
      <c r="CDW35" s="74"/>
      <c r="CDX35" s="75"/>
      <c r="CDY35" s="73"/>
      <c r="CDZ35" s="74"/>
      <c r="CEA35" s="74"/>
      <c r="CEB35" s="75"/>
      <c r="CEC35" s="73"/>
      <c r="CED35" s="74"/>
      <c r="CEE35" s="74"/>
      <c r="CEF35" s="75"/>
      <c r="CEG35" s="73"/>
      <c r="CEH35" s="74"/>
      <c r="CEI35" s="74"/>
      <c r="CEJ35" s="75"/>
      <c r="CEK35" s="73"/>
      <c r="CEL35" s="74"/>
      <c r="CEM35" s="74"/>
      <c r="CEN35" s="75"/>
      <c r="CEO35" s="73"/>
      <c r="CEP35" s="74"/>
      <c r="CEQ35" s="74"/>
      <c r="CER35" s="75"/>
      <c r="CES35" s="73"/>
      <c r="CET35" s="74"/>
      <c r="CEU35" s="74"/>
      <c r="CEV35" s="75"/>
      <c r="CEW35" s="73"/>
      <c r="CEX35" s="74"/>
      <c r="CEY35" s="74"/>
      <c r="CEZ35" s="75"/>
      <c r="CFA35" s="73"/>
      <c r="CFB35" s="74"/>
      <c r="CFC35" s="74"/>
      <c r="CFD35" s="75"/>
      <c r="CFE35" s="73"/>
      <c r="CFF35" s="74"/>
      <c r="CFG35" s="74"/>
      <c r="CFH35" s="75"/>
      <c r="CFI35" s="73"/>
      <c r="CFJ35" s="74"/>
      <c r="CFK35" s="74"/>
      <c r="CFL35" s="75"/>
      <c r="CFM35" s="73"/>
      <c r="CFN35" s="74"/>
      <c r="CFO35" s="74"/>
      <c r="CFP35" s="75"/>
      <c r="CFQ35" s="73"/>
      <c r="CFR35" s="74"/>
      <c r="CFS35" s="74"/>
      <c r="CFT35" s="75"/>
      <c r="CFU35" s="73"/>
      <c r="CFV35" s="74"/>
      <c r="CFW35" s="74"/>
      <c r="CFX35" s="75"/>
      <c r="CFY35" s="73"/>
      <c r="CFZ35" s="74"/>
      <c r="CGA35" s="74"/>
      <c r="CGB35" s="75"/>
      <c r="CGC35" s="73"/>
      <c r="CGD35" s="74"/>
      <c r="CGE35" s="74"/>
      <c r="CGF35" s="75"/>
      <c r="CGG35" s="73"/>
      <c r="CGH35" s="74"/>
      <c r="CGI35" s="74"/>
      <c r="CGJ35" s="75"/>
      <c r="CGK35" s="73"/>
      <c r="CGL35" s="74"/>
      <c r="CGM35" s="74"/>
      <c r="CGN35" s="75"/>
      <c r="CGO35" s="73"/>
      <c r="CGP35" s="74"/>
      <c r="CGQ35" s="74"/>
      <c r="CGR35" s="75"/>
      <c r="CGS35" s="73"/>
      <c r="CGT35" s="74"/>
      <c r="CGU35" s="74"/>
      <c r="CGV35" s="75"/>
      <c r="CGW35" s="73"/>
      <c r="CGX35" s="74"/>
      <c r="CGY35" s="74"/>
      <c r="CGZ35" s="75"/>
      <c r="CHA35" s="73"/>
      <c r="CHB35" s="74"/>
      <c r="CHC35" s="74"/>
      <c r="CHD35" s="75"/>
      <c r="CHE35" s="73"/>
      <c r="CHF35" s="74"/>
      <c r="CHG35" s="74"/>
      <c r="CHH35" s="75"/>
      <c r="CHI35" s="73"/>
      <c r="CHJ35" s="74"/>
      <c r="CHK35" s="74"/>
      <c r="CHL35" s="75"/>
      <c r="CHM35" s="73"/>
      <c r="CHN35" s="74"/>
      <c r="CHO35" s="74"/>
      <c r="CHP35" s="75"/>
      <c r="CHQ35" s="73"/>
      <c r="CHR35" s="74"/>
      <c r="CHS35" s="74"/>
      <c r="CHT35" s="75"/>
      <c r="CHU35" s="73"/>
      <c r="CHV35" s="74"/>
      <c r="CHW35" s="74"/>
      <c r="CHX35" s="75"/>
      <c r="CHY35" s="73"/>
      <c r="CHZ35" s="74"/>
      <c r="CIA35" s="74"/>
      <c r="CIB35" s="75"/>
      <c r="CIC35" s="73"/>
      <c r="CID35" s="74"/>
      <c r="CIE35" s="74"/>
      <c r="CIF35" s="75"/>
      <c r="CIG35" s="73"/>
      <c r="CIH35" s="74"/>
      <c r="CII35" s="74"/>
      <c r="CIJ35" s="75"/>
      <c r="CIK35" s="73"/>
      <c r="CIL35" s="74"/>
      <c r="CIM35" s="74"/>
      <c r="CIN35" s="75"/>
      <c r="CIO35" s="73"/>
      <c r="CIP35" s="74"/>
      <c r="CIQ35" s="74"/>
      <c r="CIR35" s="75"/>
      <c r="CIS35" s="73"/>
      <c r="CIT35" s="74"/>
      <c r="CIU35" s="74"/>
      <c r="CIV35" s="75"/>
      <c r="CIW35" s="73"/>
      <c r="CIX35" s="74"/>
      <c r="CIY35" s="74"/>
      <c r="CIZ35" s="75"/>
      <c r="CJA35" s="73"/>
      <c r="CJB35" s="74"/>
      <c r="CJC35" s="74"/>
      <c r="CJD35" s="75"/>
      <c r="CJE35" s="73"/>
      <c r="CJF35" s="74"/>
      <c r="CJG35" s="74"/>
      <c r="CJH35" s="75"/>
      <c r="CJI35" s="73"/>
      <c r="CJJ35" s="74"/>
      <c r="CJK35" s="74"/>
      <c r="CJL35" s="75"/>
      <c r="CJM35" s="73"/>
      <c r="CJN35" s="74"/>
      <c r="CJO35" s="74"/>
      <c r="CJP35" s="75"/>
      <c r="CJQ35" s="73"/>
      <c r="CJR35" s="74"/>
      <c r="CJS35" s="74"/>
      <c r="CJT35" s="75"/>
      <c r="CJU35" s="73"/>
      <c r="CJV35" s="74"/>
      <c r="CJW35" s="74"/>
      <c r="CJX35" s="75"/>
      <c r="CJY35" s="73"/>
      <c r="CJZ35" s="74"/>
      <c r="CKA35" s="74"/>
      <c r="CKB35" s="75"/>
      <c r="CKC35" s="73"/>
      <c r="CKD35" s="74"/>
      <c r="CKE35" s="74"/>
      <c r="CKF35" s="75"/>
      <c r="CKG35" s="73"/>
      <c r="CKH35" s="74"/>
      <c r="CKI35" s="74"/>
      <c r="CKJ35" s="75"/>
      <c r="CKK35" s="73"/>
      <c r="CKL35" s="74"/>
      <c r="CKM35" s="74"/>
      <c r="CKN35" s="75"/>
      <c r="CKO35" s="73"/>
      <c r="CKP35" s="74"/>
      <c r="CKQ35" s="74"/>
      <c r="CKR35" s="75"/>
      <c r="CKS35" s="73"/>
      <c r="CKT35" s="74"/>
      <c r="CKU35" s="74"/>
      <c r="CKV35" s="75"/>
      <c r="CKW35" s="73"/>
      <c r="CKX35" s="74"/>
      <c r="CKY35" s="74"/>
      <c r="CKZ35" s="75"/>
      <c r="CLA35" s="73"/>
      <c r="CLB35" s="74"/>
      <c r="CLC35" s="74"/>
      <c r="CLD35" s="75"/>
      <c r="CLE35" s="73"/>
      <c r="CLF35" s="74"/>
      <c r="CLG35" s="74"/>
      <c r="CLH35" s="75"/>
      <c r="CLI35" s="73"/>
      <c r="CLJ35" s="74"/>
      <c r="CLK35" s="74"/>
      <c r="CLL35" s="75"/>
      <c r="CLM35" s="73"/>
      <c r="CLN35" s="74"/>
      <c r="CLO35" s="74"/>
      <c r="CLP35" s="75"/>
      <c r="CLQ35" s="73"/>
      <c r="CLR35" s="74"/>
      <c r="CLS35" s="74"/>
      <c r="CLT35" s="75"/>
      <c r="CLU35" s="73"/>
      <c r="CLV35" s="74"/>
      <c r="CLW35" s="74"/>
      <c r="CLX35" s="75"/>
      <c r="CLY35" s="73"/>
      <c r="CLZ35" s="74"/>
      <c r="CMA35" s="74"/>
      <c r="CMB35" s="75"/>
      <c r="CMC35" s="73"/>
      <c r="CMD35" s="74"/>
      <c r="CME35" s="74"/>
      <c r="CMF35" s="75"/>
      <c r="CMG35" s="73"/>
      <c r="CMH35" s="74"/>
      <c r="CMI35" s="74"/>
      <c r="CMJ35" s="75"/>
      <c r="CMK35" s="73"/>
      <c r="CML35" s="74"/>
      <c r="CMM35" s="74"/>
      <c r="CMN35" s="75"/>
      <c r="CMO35" s="73"/>
      <c r="CMP35" s="74"/>
      <c r="CMQ35" s="74"/>
      <c r="CMR35" s="75"/>
      <c r="CMS35" s="73"/>
      <c r="CMT35" s="74"/>
      <c r="CMU35" s="74"/>
      <c r="CMV35" s="75"/>
      <c r="CMW35" s="73"/>
      <c r="CMX35" s="74"/>
      <c r="CMY35" s="74"/>
      <c r="CMZ35" s="75"/>
      <c r="CNA35" s="73"/>
      <c r="CNB35" s="74"/>
      <c r="CNC35" s="74"/>
      <c r="CND35" s="75"/>
      <c r="CNE35" s="73"/>
      <c r="CNF35" s="74"/>
      <c r="CNG35" s="74"/>
      <c r="CNH35" s="75"/>
      <c r="CNI35" s="73"/>
      <c r="CNJ35" s="74"/>
      <c r="CNK35" s="74"/>
      <c r="CNL35" s="75"/>
      <c r="CNM35" s="73"/>
      <c r="CNN35" s="74"/>
      <c r="CNO35" s="74"/>
      <c r="CNP35" s="75"/>
      <c r="CNQ35" s="73"/>
      <c r="CNR35" s="74"/>
      <c r="CNS35" s="74"/>
      <c r="CNT35" s="75"/>
      <c r="CNU35" s="73"/>
      <c r="CNV35" s="74"/>
      <c r="CNW35" s="74"/>
      <c r="CNX35" s="75"/>
      <c r="CNY35" s="73"/>
      <c r="CNZ35" s="74"/>
      <c r="COA35" s="74"/>
      <c r="COB35" s="75"/>
      <c r="COC35" s="73"/>
      <c r="COD35" s="74"/>
      <c r="COE35" s="74"/>
      <c r="COF35" s="75"/>
      <c r="COG35" s="73"/>
      <c r="COH35" s="74"/>
      <c r="COI35" s="74"/>
      <c r="COJ35" s="75"/>
      <c r="COK35" s="73"/>
      <c r="COL35" s="74"/>
      <c r="COM35" s="74"/>
      <c r="CON35" s="75"/>
      <c r="COO35" s="73"/>
      <c r="COP35" s="74"/>
      <c r="COQ35" s="74"/>
      <c r="COR35" s="75"/>
      <c r="COS35" s="73"/>
      <c r="COT35" s="74"/>
      <c r="COU35" s="74"/>
      <c r="COV35" s="75"/>
      <c r="COW35" s="73"/>
      <c r="COX35" s="74"/>
      <c r="COY35" s="74"/>
      <c r="COZ35" s="75"/>
      <c r="CPA35" s="73"/>
      <c r="CPB35" s="74"/>
      <c r="CPC35" s="74"/>
      <c r="CPD35" s="75"/>
      <c r="CPE35" s="73"/>
      <c r="CPF35" s="74"/>
      <c r="CPG35" s="74"/>
      <c r="CPH35" s="75"/>
      <c r="CPI35" s="73"/>
      <c r="CPJ35" s="74"/>
      <c r="CPK35" s="74"/>
      <c r="CPL35" s="75"/>
      <c r="CPM35" s="73"/>
      <c r="CPN35" s="74"/>
      <c r="CPO35" s="74"/>
      <c r="CPP35" s="75"/>
      <c r="CPQ35" s="73"/>
      <c r="CPR35" s="74"/>
      <c r="CPS35" s="74"/>
      <c r="CPT35" s="75"/>
      <c r="CPU35" s="73"/>
      <c r="CPV35" s="74"/>
      <c r="CPW35" s="74"/>
      <c r="CPX35" s="75"/>
      <c r="CPY35" s="73"/>
      <c r="CPZ35" s="74"/>
      <c r="CQA35" s="74"/>
      <c r="CQB35" s="75"/>
      <c r="CQC35" s="73"/>
      <c r="CQD35" s="74"/>
      <c r="CQE35" s="74"/>
      <c r="CQF35" s="75"/>
      <c r="CQG35" s="73"/>
      <c r="CQH35" s="74"/>
      <c r="CQI35" s="74"/>
      <c r="CQJ35" s="75"/>
      <c r="CQK35" s="73"/>
      <c r="CQL35" s="74"/>
      <c r="CQM35" s="74"/>
      <c r="CQN35" s="75"/>
      <c r="CQO35" s="73"/>
      <c r="CQP35" s="74"/>
      <c r="CQQ35" s="74"/>
      <c r="CQR35" s="75"/>
      <c r="CQS35" s="73"/>
      <c r="CQT35" s="74"/>
      <c r="CQU35" s="74"/>
      <c r="CQV35" s="75"/>
      <c r="CQW35" s="73"/>
      <c r="CQX35" s="74"/>
      <c r="CQY35" s="74"/>
      <c r="CQZ35" s="75"/>
      <c r="CRA35" s="73"/>
      <c r="CRB35" s="74"/>
      <c r="CRC35" s="74"/>
      <c r="CRD35" s="75"/>
      <c r="CRE35" s="73"/>
      <c r="CRF35" s="74"/>
      <c r="CRG35" s="74"/>
      <c r="CRH35" s="75"/>
      <c r="CRI35" s="73"/>
      <c r="CRJ35" s="74"/>
      <c r="CRK35" s="74"/>
      <c r="CRL35" s="75"/>
      <c r="CRM35" s="73"/>
      <c r="CRN35" s="74"/>
      <c r="CRO35" s="74"/>
      <c r="CRP35" s="75"/>
      <c r="CRQ35" s="73"/>
      <c r="CRR35" s="74"/>
      <c r="CRS35" s="74"/>
      <c r="CRT35" s="75"/>
      <c r="CRU35" s="73"/>
      <c r="CRV35" s="74"/>
      <c r="CRW35" s="74"/>
      <c r="CRX35" s="75"/>
      <c r="CRY35" s="73"/>
      <c r="CRZ35" s="74"/>
      <c r="CSA35" s="74"/>
      <c r="CSB35" s="75"/>
      <c r="CSC35" s="73"/>
      <c r="CSD35" s="74"/>
      <c r="CSE35" s="74"/>
      <c r="CSF35" s="75"/>
      <c r="CSG35" s="73"/>
      <c r="CSH35" s="74"/>
      <c r="CSI35" s="74"/>
      <c r="CSJ35" s="75"/>
      <c r="CSK35" s="73"/>
      <c r="CSL35" s="74"/>
      <c r="CSM35" s="74"/>
      <c r="CSN35" s="75"/>
      <c r="CSO35" s="73"/>
      <c r="CSP35" s="74"/>
      <c r="CSQ35" s="74"/>
      <c r="CSR35" s="75"/>
      <c r="CSS35" s="73"/>
      <c r="CST35" s="74"/>
      <c r="CSU35" s="74"/>
      <c r="CSV35" s="75"/>
      <c r="CSW35" s="73"/>
      <c r="CSX35" s="74"/>
      <c r="CSY35" s="74"/>
      <c r="CSZ35" s="75"/>
      <c r="CTA35" s="73"/>
      <c r="CTB35" s="74"/>
      <c r="CTC35" s="74"/>
      <c r="CTD35" s="75"/>
      <c r="CTE35" s="73"/>
      <c r="CTF35" s="74"/>
      <c r="CTG35" s="74"/>
      <c r="CTH35" s="75"/>
      <c r="CTI35" s="73"/>
      <c r="CTJ35" s="74"/>
      <c r="CTK35" s="74"/>
      <c r="CTL35" s="75"/>
      <c r="CTM35" s="73"/>
      <c r="CTN35" s="74"/>
      <c r="CTO35" s="74"/>
      <c r="CTP35" s="75"/>
      <c r="CTQ35" s="73"/>
      <c r="CTR35" s="74"/>
      <c r="CTS35" s="74"/>
      <c r="CTT35" s="75"/>
      <c r="CTU35" s="73"/>
      <c r="CTV35" s="74"/>
      <c r="CTW35" s="74"/>
      <c r="CTX35" s="75"/>
      <c r="CTY35" s="73"/>
      <c r="CTZ35" s="74"/>
      <c r="CUA35" s="74"/>
      <c r="CUB35" s="75"/>
      <c r="CUC35" s="73"/>
      <c r="CUD35" s="74"/>
      <c r="CUE35" s="74"/>
      <c r="CUF35" s="75"/>
      <c r="CUG35" s="73"/>
      <c r="CUH35" s="74"/>
      <c r="CUI35" s="74"/>
      <c r="CUJ35" s="75"/>
      <c r="CUK35" s="73"/>
      <c r="CUL35" s="74"/>
      <c r="CUM35" s="74"/>
      <c r="CUN35" s="75"/>
      <c r="CUO35" s="73"/>
      <c r="CUP35" s="74"/>
      <c r="CUQ35" s="74"/>
      <c r="CUR35" s="75"/>
      <c r="CUS35" s="73"/>
      <c r="CUT35" s="74"/>
      <c r="CUU35" s="74"/>
      <c r="CUV35" s="75"/>
      <c r="CUW35" s="73"/>
      <c r="CUX35" s="74"/>
      <c r="CUY35" s="74"/>
      <c r="CUZ35" s="75"/>
      <c r="CVA35" s="73"/>
      <c r="CVB35" s="74"/>
      <c r="CVC35" s="74"/>
      <c r="CVD35" s="75"/>
      <c r="CVE35" s="73"/>
      <c r="CVF35" s="74"/>
      <c r="CVG35" s="74"/>
      <c r="CVH35" s="75"/>
      <c r="CVI35" s="73"/>
      <c r="CVJ35" s="74"/>
      <c r="CVK35" s="74"/>
      <c r="CVL35" s="75"/>
      <c r="CVM35" s="73"/>
      <c r="CVN35" s="74"/>
      <c r="CVO35" s="74"/>
      <c r="CVP35" s="75"/>
      <c r="CVQ35" s="73"/>
      <c r="CVR35" s="74"/>
      <c r="CVS35" s="74"/>
      <c r="CVT35" s="75"/>
      <c r="CVU35" s="73"/>
      <c r="CVV35" s="74"/>
      <c r="CVW35" s="74"/>
      <c r="CVX35" s="75"/>
      <c r="CVY35" s="73"/>
      <c r="CVZ35" s="74"/>
      <c r="CWA35" s="74"/>
      <c r="CWB35" s="75"/>
      <c r="CWC35" s="73"/>
      <c r="CWD35" s="74"/>
      <c r="CWE35" s="74"/>
      <c r="CWF35" s="75"/>
      <c r="CWG35" s="73"/>
      <c r="CWH35" s="74"/>
      <c r="CWI35" s="74"/>
      <c r="CWJ35" s="75"/>
      <c r="CWK35" s="73"/>
      <c r="CWL35" s="74"/>
      <c r="CWM35" s="74"/>
      <c r="CWN35" s="75"/>
      <c r="CWO35" s="73"/>
      <c r="CWP35" s="74"/>
      <c r="CWQ35" s="74"/>
      <c r="CWR35" s="75"/>
      <c r="CWS35" s="73"/>
      <c r="CWT35" s="74"/>
      <c r="CWU35" s="74"/>
      <c r="CWV35" s="75"/>
      <c r="CWW35" s="73"/>
      <c r="CWX35" s="74"/>
      <c r="CWY35" s="74"/>
      <c r="CWZ35" s="75"/>
      <c r="CXA35" s="73"/>
      <c r="CXB35" s="74"/>
      <c r="CXC35" s="74"/>
      <c r="CXD35" s="75"/>
      <c r="CXE35" s="73"/>
      <c r="CXF35" s="74"/>
      <c r="CXG35" s="74"/>
      <c r="CXH35" s="75"/>
      <c r="CXI35" s="73"/>
      <c r="CXJ35" s="74"/>
      <c r="CXK35" s="74"/>
      <c r="CXL35" s="75"/>
      <c r="CXM35" s="73"/>
      <c r="CXN35" s="74"/>
      <c r="CXO35" s="74"/>
      <c r="CXP35" s="75"/>
      <c r="CXQ35" s="73"/>
      <c r="CXR35" s="74"/>
      <c r="CXS35" s="74"/>
      <c r="CXT35" s="75"/>
      <c r="CXU35" s="73"/>
      <c r="CXV35" s="74"/>
      <c r="CXW35" s="74"/>
      <c r="CXX35" s="75"/>
      <c r="CXY35" s="73"/>
      <c r="CXZ35" s="74"/>
      <c r="CYA35" s="74"/>
      <c r="CYB35" s="75"/>
      <c r="CYC35" s="73"/>
      <c r="CYD35" s="74"/>
      <c r="CYE35" s="74"/>
      <c r="CYF35" s="75"/>
      <c r="CYG35" s="73"/>
      <c r="CYH35" s="74"/>
      <c r="CYI35" s="74"/>
      <c r="CYJ35" s="75"/>
      <c r="CYK35" s="73"/>
      <c r="CYL35" s="74"/>
      <c r="CYM35" s="74"/>
      <c r="CYN35" s="75"/>
      <c r="CYO35" s="73"/>
      <c r="CYP35" s="74"/>
      <c r="CYQ35" s="74"/>
      <c r="CYR35" s="75"/>
      <c r="CYS35" s="73"/>
      <c r="CYT35" s="74"/>
      <c r="CYU35" s="74"/>
      <c r="CYV35" s="75"/>
      <c r="CYW35" s="73"/>
      <c r="CYX35" s="74"/>
      <c r="CYY35" s="74"/>
      <c r="CYZ35" s="75"/>
      <c r="CZA35" s="73"/>
      <c r="CZB35" s="74"/>
      <c r="CZC35" s="74"/>
      <c r="CZD35" s="75"/>
      <c r="CZE35" s="73"/>
      <c r="CZF35" s="74"/>
      <c r="CZG35" s="74"/>
      <c r="CZH35" s="75"/>
      <c r="CZI35" s="73"/>
      <c r="CZJ35" s="74"/>
      <c r="CZK35" s="74"/>
      <c r="CZL35" s="75"/>
      <c r="CZM35" s="73"/>
      <c r="CZN35" s="74"/>
      <c r="CZO35" s="74"/>
      <c r="CZP35" s="75"/>
      <c r="CZQ35" s="73"/>
      <c r="CZR35" s="74"/>
      <c r="CZS35" s="74"/>
      <c r="CZT35" s="75"/>
      <c r="CZU35" s="73"/>
      <c r="CZV35" s="74"/>
      <c r="CZW35" s="74"/>
      <c r="CZX35" s="75"/>
      <c r="CZY35" s="73"/>
      <c r="CZZ35" s="74"/>
      <c r="DAA35" s="74"/>
      <c r="DAB35" s="75"/>
      <c r="DAC35" s="73"/>
      <c r="DAD35" s="74"/>
      <c r="DAE35" s="74"/>
      <c r="DAF35" s="75"/>
      <c r="DAG35" s="73"/>
      <c r="DAH35" s="74"/>
      <c r="DAI35" s="74"/>
      <c r="DAJ35" s="75"/>
      <c r="DAK35" s="73"/>
      <c r="DAL35" s="74"/>
      <c r="DAM35" s="74"/>
      <c r="DAN35" s="75"/>
      <c r="DAO35" s="73"/>
      <c r="DAP35" s="74"/>
      <c r="DAQ35" s="74"/>
      <c r="DAR35" s="75"/>
      <c r="DAS35" s="73"/>
      <c r="DAT35" s="74"/>
      <c r="DAU35" s="74"/>
      <c r="DAV35" s="75"/>
      <c r="DAW35" s="73"/>
      <c r="DAX35" s="74"/>
      <c r="DAY35" s="74"/>
      <c r="DAZ35" s="75"/>
      <c r="DBA35" s="73"/>
      <c r="DBB35" s="74"/>
      <c r="DBC35" s="74"/>
      <c r="DBD35" s="75"/>
      <c r="DBE35" s="73"/>
      <c r="DBF35" s="74"/>
      <c r="DBG35" s="74"/>
      <c r="DBH35" s="75"/>
      <c r="DBI35" s="73"/>
      <c r="DBJ35" s="74"/>
      <c r="DBK35" s="74"/>
      <c r="DBL35" s="75"/>
      <c r="DBM35" s="73"/>
      <c r="DBN35" s="74"/>
      <c r="DBO35" s="74"/>
      <c r="DBP35" s="75"/>
      <c r="DBQ35" s="73"/>
      <c r="DBR35" s="74"/>
      <c r="DBS35" s="74"/>
      <c r="DBT35" s="75"/>
      <c r="DBU35" s="73"/>
      <c r="DBV35" s="74"/>
      <c r="DBW35" s="74"/>
      <c r="DBX35" s="75"/>
      <c r="DBY35" s="73"/>
      <c r="DBZ35" s="74"/>
      <c r="DCA35" s="74"/>
      <c r="DCB35" s="75"/>
      <c r="DCC35" s="73"/>
      <c r="DCD35" s="74"/>
      <c r="DCE35" s="74"/>
      <c r="DCF35" s="75"/>
      <c r="DCG35" s="73"/>
      <c r="DCH35" s="74"/>
      <c r="DCI35" s="74"/>
      <c r="DCJ35" s="75"/>
      <c r="DCK35" s="73"/>
      <c r="DCL35" s="74"/>
      <c r="DCM35" s="74"/>
      <c r="DCN35" s="75"/>
      <c r="DCO35" s="73"/>
      <c r="DCP35" s="74"/>
      <c r="DCQ35" s="74"/>
      <c r="DCR35" s="75"/>
      <c r="DCS35" s="73"/>
      <c r="DCT35" s="74"/>
      <c r="DCU35" s="74"/>
      <c r="DCV35" s="75"/>
      <c r="DCW35" s="73"/>
      <c r="DCX35" s="74"/>
      <c r="DCY35" s="74"/>
      <c r="DCZ35" s="75"/>
      <c r="DDA35" s="73"/>
      <c r="DDB35" s="74"/>
      <c r="DDC35" s="74"/>
      <c r="DDD35" s="75"/>
      <c r="DDE35" s="73"/>
      <c r="DDF35" s="74"/>
      <c r="DDG35" s="74"/>
      <c r="DDH35" s="75"/>
      <c r="DDI35" s="73"/>
      <c r="DDJ35" s="74"/>
      <c r="DDK35" s="74"/>
      <c r="DDL35" s="75"/>
      <c r="DDM35" s="73"/>
      <c r="DDN35" s="74"/>
      <c r="DDO35" s="74"/>
      <c r="DDP35" s="75"/>
      <c r="DDQ35" s="73"/>
      <c r="DDR35" s="74"/>
      <c r="DDS35" s="74"/>
      <c r="DDT35" s="75"/>
      <c r="DDU35" s="73"/>
      <c r="DDV35" s="74"/>
      <c r="DDW35" s="74"/>
      <c r="DDX35" s="75"/>
      <c r="DDY35" s="73"/>
      <c r="DDZ35" s="74"/>
      <c r="DEA35" s="74"/>
      <c r="DEB35" s="75"/>
      <c r="DEC35" s="73"/>
      <c r="DED35" s="74"/>
      <c r="DEE35" s="74"/>
      <c r="DEF35" s="75"/>
      <c r="DEG35" s="73"/>
      <c r="DEH35" s="74"/>
      <c r="DEI35" s="74"/>
      <c r="DEJ35" s="75"/>
      <c r="DEK35" s="73"/>
      <c r="DEL35" s="74"/>
      <c r="DEM35" s="74"/>
      <c r="DEN35" s="75"/>
      <c r="DEO35" s="73"/>
      <c r="DEP35" s="74"/>
      <c r="DEQ35" s="74"/>
      <c r="DER35" s="75"/>
      <c r="DES35" s="73"/>
      <c r="DET35" s="74"/>
      <c r="DEU35" s="74"/>
      <c r="DEV35" s="75"/>
      <c r="DEW35" s="73"/>
      <c r="DEX35" s="74"/>
      <c r="DEY35" s="74"/>
      <c r="DEZ35" s="75"/>
      <c r="DFA35" s="73"/>
      <c r="DFB35" s="74"/>
      <c r="DFC35" s="74"/>
      <c r="DFD35" s="75"/>
      <c r="DFE35" s="73"/>
      <c r="DFF35" s="74"/>
      <c r="DFG35" s="74"/>
      <c r="DFH35" s="75"/>
      <c r="DFI35" s="73"/>
      <c r="DFJ35" s="74"/>
      <c r="DFK35" s="74"/>
      <c r="DFL35" s="75"/>
      <c r="DFM35" s="73"/>
      <c r="DFN35" s="74"/>
      <c r="DFO35" s="74"/>
      <c r="DFP35" s="75"/>
      <c r="DFQ35" s="73"/>
      <c r="DFR35" s="74"/>
      <c r="DFS35" s="74"/>
      <c r="DFT35" s="75"/>
      <c r="DFU35" s="73"/>
      <c r="DFV35" s="74"/>
      <c r="DFW35" s="74"/>
      <c r="DFX35" s="75"/>
      <c r="DFY35" s="73"/>
      <c r="DFZ35" s="74"/>
      <c r="DGA35" s="74"/>
      <c r="DGB35" s="75"/>
      <c r="DGC35" s="73"/>
      <c r="DGD35" s="74"/>
      <c r="DGE35" s="74"/>
      <c r="DGF35" s="75"/>
      <c r="DGG35" s="73"/>
      <c r="DGH35" s="74"/>
      <c r="DGI35" s="74"/>
      <c r="DGJ35" s="75"/>
      <c r="DGK35" s="73"/>
      <c r="DGL35" s="74"/>
      <c r="DGM35" s="74"/>
      <c r="DGN35" s="75"/>
      <c r="DGO35" s="73"/>
      <c r="DGP35" s="74"/>
      <c r="DGQ35" s="74"/>
      <c r="DGR35" s="75"/>
      <c r="DGS35" s="73"/>
      <c r="DGT35" s="74"/>
      <c r="DGU35" s="74"/>
      <c r="DGV35" s="75"/>
      <c r="DGW35" s="73"/>
      <c r="DGX35" s="74"/>
      <c r="DGY35" s="74"/>
      <c r="DGZ35" s="75"/>
      <c r="DHA35" s="73"/>
      <c r="DHB35" s="74"/>
      <c r="DHC35" s="74"/>
      <c r="DHD35" s="75"/>
      <c r="DHE35" s="73"/>
      <c r="DHF35" s="74"/>
      <c r="DHG35" s="74"/>
      <c r="DHH35" s="75"/>
      <c r="DHI35" s="73"/>
      <c r="DHJ35" s="74"/>
      <c r="DHK35" s="74"/>
      <c r="DHL35" s="75"/>
      <c r="DHM35" s="73"/>
      <c r="DHN35" s="74"/>
      <c r="DHO35" s="74"/>
      <c r="DHP35" s="75"/>
      <c r="DHQ35" s="73"/>
      <c r="DHR35" s="74"/>
      <c r="DHS35" s="74"/>
      <c r="DHT35" s="75"/>
      <c r="DHU35" s="73"/>
      <c r="DHV35" s="74"/>
      <c r="DHW35" s="74"/>
      <c r="DHX35" s="75"/>
      <c r="DHY35" s="73"/>
      <c r="DHZ35" s="74"/>
      <c r="DIA35" s="74"/>
      <c r="DIB35" s="75"/>
      <c r="DIC35" s="73"/>
      <c r="DID35" s="74"/>
      <c r="DIE35" s="74"/>
      <c r="DIF35" s="75"/>
      <c r="DIG35" s="73"/>
      <c r="DIH35" s="74"/>
      <c r="DII35" s="74"/>
      <c r="DIJ35" s="75"/>
      <c r="DIK35" s="73"/>
      <c r="DIL35" s="74"/>
      <c r="DIM35" s="74"/>
      <c r="DIN35" s="75"/>
      <c r="DIO35" s="73"/>
      <c r="DIP35" s="74"/>
      <c r="DIQ35" s="74"/>
      <c r="DIR35" s="75"/>
      <c r="DIS35" s="73"/>
      <c r="DIT35" s="74"/>
      <c r="DIU35" s="74"/>
      <c r="DIV35" s="75"/>
      <c r="DIW35" s="73"/>
      <c r="DIX35" s="74"/>
      <c r="DIY35" s="74"/>
      <c r="DIZ35" s="75"/>
      <c r="DJA35" s="73"/>
      <c r="DJB35" s="74"/>
      <c r="DJC35" s="74"/>
      <c r="DJD35" s="75"/>
      <c r="DJE35" s="73"/>
      <c r="DJF35" s="74"/>
      <c r="DJG35" s="74"/>
      <c r="DJH35" s="75"/>
      <c r="DJI35" s="73"/>
      <c r="DJJ35" s="74"/>
      <c r="DJK35" s="74"/>
      <c r="DJL35" s="75"/>
      <c r="DJM35" s="73"/>
      <c r="DJN35" s="74"/>
      <c r="DJO35" s="74"/>
      <c r="DJP35" s="75"/>
      <c r="DJQ35" s="73"/>
      <c r="DJR35" s="74"/>
      <c r="DJS35" s="74"/>
      <c r="DJT35" s="75"/>
      <c r="DJU35" s="73"/>
      <c r="DJV35" s="74"/>
      <c r="DJW35" s="74"/>
      <c r="DJX35" s="75"/>
      <c r="DJY35" s="73"/>
      <c r="DJZ35" s="74"/>
      <c r="DKA35" s="74"/>
      <c r="DKB35" s="75"/>
      <c r="DKC35" s="73"/>
      <c r="DKD35" s="74"/>
      <c r="DKE35" s="74"/>
      <c r="DKF35" s="75"/>
      <c r="DKG35" s="73"/>
      <c r="DKH35" s="74"/>
      <c r="DKI35" s="74"/>
      <c r="DKJ35" s="75"/>
      <c r="DKK35" s="73"/>
      <c r="DKL35" s="74"/>
      <c r="DKM35" s="74"/>
      <c r="DKN35" s="75"/>
      <c r="DKO35" s="73"/>
      <c r="DKP35" s="74"/>
      <c r="DKQ35" s="74"/>
      <c r="DKR35" s="75"/>
      <c r="DKS35" s="73"/>
      <c r="DKT35" s="74"/>
      <c r="DKU35" s="74"/>
      <c r="DKV35" s="75"/>
      <c r="DKW35" s="73"/>
      <c r="DKX35" s="74"/>
      <c r="DKY35" s="74"/>
      <c r="DKZ35" s="75"/>
      <c r="DLA35" s="73"/>
      <c r="DLB35" s="74"/>
      <c r="DLC35" s="74"/>
      <c r="DLD35" s="75"/>
      <c r="DLE35" s="73"/>
      <c r="DLF35" s="74"/>
      <c r="DLG35" s="74"/>
      <c r="DLH35" s="75"/>
      <c r="DLI35" s="73"/>
      <c r="DLJ35" s="74"/>
      <c r="DLK35" s="74"/>
      <c r="DLL35" s="75"/>
      <c r="DLM35" s="73"/>
      <c r="DLN35" s="74"/>
      <c r="DLO35" s="74"/>
      <c r="DLP35" s="75"/>
      <c r="DLQ35" s="73"/>
      <c r="DLR35" s="74"/>
      <c r="DLS35" s="74"/>
      <c r="DLT35" s="75"/>
      <c r="DLU35" s="73"/>
      <c r="DLV35" s="74"/>
      <c r="DLW35" s="74"/>
      <c r="DLX35" s="75"/>
      <c r="DLY35" s="73"/>
      <c r="DLZ35" s="74"/>
      <c r="DMA35" s="74"/>
      <c r="DMB35" s="75"/>
      <c r="DMC35" s="73"/>
      <c r="DMD35" s="74"/>
      <c r="DME35" s="74"/>
      <c r="DMF35" s="75"/>
      <c r="DMG35" s="73"/>
      <c r="DMH35" s="74"/>
      <c r="DMI35" s="74"/>
      <c r="DMJ35" s="75"/>
      <c r="DMK35" s="73"/>
      <c r="DML35" s="74"/>
      <c r="DMM35" s="74"/>
      <c r="DMN35" s="75"/>
      <c r="DMO35" s="73"/>
      <c r="DMP35" s="74"/>
      <c r="DMQ35" s="74"/>
      <c r="DMR35" s="75"/>
      <c r="DMS35" s="73"/>
      <c r="DMT35" s="74"/>
      <c r="DMU35" s="74"/>
      <c r="DMV35" s="75"/>
      <c r="DMW35" s="73"/>
      <c r="DMX35" s="74"/>
      <c r="DMY35" s="74"/>
      <c r="DMZ35" s="75"/>
      <c r="DNA35" s="73"/>
      <c r="DNB35" s="74"/>
      <c r="DNC35" s="74"/>
      <c r="DND35" s="75"/>
      <c r="DNE35" s="73"/>
      <c r="DNF35" s="74"/>
      <c r="DNG35" s="74"/>
      <c r="DNH35" s="75"/>
      <c r="DNI35" s="73"/>
      <c r="DNJ35" s="74"/>
      <c r="DNK35" s="74"/>
      <c r="DNL35" s="75"/>
      <c r="DNM35" s="73"/>
      <c r="DNN35" s="74"/>
      <c r="DNO35" s="74"/>
      <c r="DNP35" s="75"/>
      <c r="DNQ35" s="73"/>
      <c r="DNR35" s="74"/>
      <c r="DNS35" s="74"/>
      <c r="DNT35" s="75"/>
      <c r="DNU35" s="73"/>
      <c r="DNV35" s="74"/>
      <c r="DNW35" s="74"/>
      <c r="DNX35" s="75"/>
      <c r="DNY35" s="73"/>
      <c r="DNZ35" s="74"/>
      <c r="DOA35" s="74"/>
      <c r="DOB35" s="75"/>
      <c r="DOC35" s="73"/>
      <c r="DOD35" s="74"/>
      <c r="DOE35" s="74"/>
      <c r="DOF35" s="75"/>
      <c r="DOG35" s="73"/>
      <c r="DOH35" s="74"/>
      <c r="DOI35" s="74"/>
      <c r="DOJ35" s="75"/>
      <c r="DOK35" s="73"/>
      <c r="DOL35" s="74"/>
      <c r="DOM35" s="74"/>
      <c r="DON35" s="75"/>
      <c r="DOO35" s="73"/>
      <c r="DOP35" s="74"/>
      <c r="DOQ35" s="74"/>
      <c r="DOR35" s="75"/>
      <c r="DOS35" s="73"/>
      <c r="DOT35" s="74"/>
      <c r="DOU35" s="74"/>
      <c r="DOV35" s="75"/>
      <c r="DOW35" s="73"/>
      <c r="DOX35" s="74"/>
      <c r="DOY35" s="74"/>
      <c r="DOZ35" s="75"/>
      <c r="DPA35" s="73"/>
      <c r="DPB35" s="74"/>
      <c r="DPC35" s="74"/>
      <c r="DPD35" s="75"/>
      <c r="DPE35" s="73"/>
      <c r="DPF35" s="74"/>
      <c r="DPG35" s="74"/>
      <c r="DPH35" s="75"/>
      <c r="DPI35" s="73"/>
      <c r="DPJ35" s="74"/>
      <c r="DPK35" s="74"/>
      <c r="DPL35" s="75"/>
      <c r="DPM35" s="73"/>
      <c r="DPN35" s="74"/>
      <c r="DPO35" s="74"/>
      <c r="DPP35" s="75"/>
      <c r="DPQ35" s="73"/>
      <c r="DPR35" s="74"/>
      <c r="DPS35" s="74"/>
      <c r="DPT35" s="75"/>
      <c r="DPU35" s="73"/>
      <c r="DPV35" s="74"/>
      <c r="DPW35" s="74"/>
      <c r="DPX35" s="75"/>
      <c r="DPY35" s="73"/>
      <c r="DPZ35" s="74"/>
      <c r="DQA35" s="74"/>
      <c r="DQB35" s="75"/>
      <c r="DQC35" s="73"/>
      <c r="DQD35" s="74"/>
      <c r="DQE35" s="74"/>
      <c r="DQF35" s="75"/>
      <c r="DQG35" s="73"/>
      <c r="DQH35" s="74"/>
      <c r="DQI35" s="74"/>
      <c r="DQJ35" s="75"/>
      <c r="DQK35" s="73"/>
      <c r="DQL35" s="74"/>
      <c r="DQM35" s="74"/>
      <c r="DQN35" s="75"/>
      <c r="DQO35" s="73"/>
      <c r="DQP35" s="74"/>
      <c r="DQQ35" s="74"/>
      <c r="DQR35" s="75"/>
      <c r="DQS35" s="73"/>
      <c r="DQT35" s="74"/>
      <c r="DQU35" s="74"/>
      <c r="DQV35" s="75"/>
      <c r="DQW35" s="73"/>
      <c r="DQX35" s="74"/>
      <c r="DQY35" s="74"/>
      <c r="DQZ35" s="75"/>
      <c r="DRA35" s="73"/>
      <c r="DRB35" s="74"/>
      <c r="DRC35" s="74"/>
      <c r="DRD35" s="75"/>
      <c r="DRE35" s="73"/>
      <c r="DRF35" s="74"/>
      <c r="DRG35" s="74"/>
      <c r="DRH35" s="75"/>
      <c r="DRI35" s="73"/>
      <c r="DRJ35" s="74"/>
      <c r="DRK35" s="74"/>
      <c r="DRL35" s="75"/>
      <c r="DRM35" s="73"/>
      <c r="DRN35" s="74"/>
      <c r="DRO35" s="74"/>
      <c r="DRP35" s="75"/>
      <c r="DRQ35" s="73"/>
      <c r="DRR35" s="74"/>
      <c r="DRS35" s="74"/>
      <c r="DRT35" s="75"/>
      <c r="DRU35" s="73"/>
      <c r="DRV35" s="74"/>
      <c r="DRW35" s="74"/>
      <c r="DRX35" s="75"/>
      <c r="DRY35" s="73"/>
      <c r="DRZ35" s="74"/>
      <c r="DSA35" s="74"/>
      <c r="DSB35" s="75"/>
      <c r="DSC35" s="73"/>
      <c r="DSD35" s="74"/>
      <c r="DSE35" s="74"/>
      <c r="DSF35" s="75"/>
      <c r="DSG35" s="73"/>
      <c r="DSH35" s="74"/>
      <c r="DSI35" s="74"/>
      <c r="DSJ35" s="75"/>
      <c r="DSK35" s="73"/>
      <c r="DSL35" s="74"/>
      <c r="DSM35" s="74"/>
      <c r="DSN35" s="75"/>
      <c r="DSO35" s="73"/>
      <c r="DSP35" s="74"/>
      <c r="DSQ35" s="74"/>
      <c r="DSR35" s="75"/>
      <c r="DSS35" s="73"/>
      <c r="DST35" s="74"/>
      <c r="DSU35" s="74"/>
      <c r="DSV35" s="75"/>
      <c r="DSW35" s="73"/>
      <c r="DSX35" s="74"/>
      <c r="DSY35" s="74"/>
      <c r="DSZ35" s="75"/>
      <c r="DTA35" s="73"/>
      <c r="DTB35" s="74"/>
      <c r="DTC35" s="74"/>
      <c r="DTD35" s="75"/>
      <c r="DTE35" s="73"/>
      <c r="DTF35" s="74"/>
      <c r="DTG35" s="74"/>
      <c r="DTH35" s="75"/>
      <c r="DTI35" s="73"/>
      <c r="DTJ35" s="74"/>
      <c r="DTK35" s="74"/>
      <c r="DTL35" s="75"/>
      <c r="DTM35" s="73"/>
      <c r="DTN35" s="74"/>
      <c r="DTO35" s="74"/>
      <c r="DTP35" s="75"/>
      <c r="DTQ35" s="73"/>
      <c r="DTR35" s="74"/>
      <c r="DTS35" s="74"/>
      <c r="DTT35" s="75"/>
      <c r="DTU35" s="73"/>
      <c r="DTV35" s="74"/>
      <c r="DTW35" s="74"/>
      <c r="DTX35" s="75"/>
      <c r="DTY35" s="73"/>
      <c r="DTZ35" s="74"/>
      <c r="DUA35" s="74"/>
      <c r="DUB35" s="75"/>
      <c r="DUC35" s="73"/>
      <c r="DUD35" s="74"/>
      <c r="DUE35" s="74"/>
      <c r="DUF35" s="75"/>
      <c r="DUG35" s="73"/>
      <c r="DUH35" s="74"/>
      <c r="DUI35" s="74"/>
      <c r="DUJ35" s="75"/>
      <c r="DUK35" s="73"/>
      <c r="DUL35" s="74"/>
      <c r="DUM35" s="74"/>
      <c r="DUN35" s="75"/>
      <c r="DUO35" s="73"/>
      <c r="DUP35" s="74"/>
      <c r="DUQ35" s="74"/>
      <c r="DUR35" s="75"/>
      <c r="DUS35" s="73"/>
      <c r="DUT35" s="74"/>
      <c r="DUU35" s="74"/>
      <c r="DUV35" s="75"/>
      <c r="DUW35" s="73"/>
      <c r="DUX35" s="74"/>
      <c r="DUY35" s="74"/>
      <c r="DUZ35" s="75"/>
      <c r="DVA35" s="73"/>
      <c r="DVB35" s="74"/>
      <c r="DVC35" s="74"/>
      <c r="DVD35" s="75"/>
      <c r="DVE35" s="73"/>
      <c r="DVF35" s="74"/>
      <c r="DVG35" s="74"/>
      <c r="DVH35" s="75"/>
      <c r="DVI35" s="73"/>
      <c r="DVJ35" s="74"/>
      <c r="DVK35" s="74"/>
      <c r="DVL35" s="75"/>
      <c r="DVM35" s="73"/>
      <c r="DVN35" s="74"/>
      <c r="DVO35" s="74"/>
      <c r="DVP35" s="75"/>
      <c r="DVQ35" s="73"/>
      <c r="DVR35" s="74"/>
      <c r="DVS35" s="74"/>
      <c r="DVT35" s="75"/>
      <c r="DVU35" s="73"/>
      <c r="DVV35" s="74"/>
      <c r="DVW35" s="74"/>
      <c r="DVX35" s="75"/>
      <c r="DVY35" s="73"/>
      <c r="DVZ35" s="74"/>
      <c r="DWA35" s="74"/>
      <c r="DWB35" s="75"/>
      <c r="DWC35" s="73"/>
      <c r="DWD35" s="74"/>
      <c r="DWE35" s="74"/>
      <c r="DWF35" s="75"/>
      <c r="DWG35" s="73"/>
      <c r="DWH35" s="74"/>
      <c r="DWI35" s="74"/>
      <c r="DWJ35" s="75"/>
      <c r="DWK35" s="73"/>
      <c r="DWL35" s="74"/>
      <c r="DWM35" s="74"/>
      <c r="DWN35" s="75"/>
      <c r="DWO35" s="73"/>
      <c r="DWP35" s="74"/>
      <c r="DWQ35" s="74"/>
      <c r="DWR35" s="75"/>
      <c r="DWS35" s="73"/>
      <c r="DWT35" s="74"/>
      <c r="DWU35" s="74"/>
      <c r="DWV35" s="75"/>
      <c r="DWW35" s="73"/>
      <c r="DWX35" s="74"/>
      <c r="DWY35" s="74"/>
      <c r="DWZ35" s="75"/>
      <c r="DXA35" s="73"/>
      <c r="DXB35" s="74"/>
      <c r="DXC35" s="74"/>
      <c r="DXD35" s="75"/>
      <c r="DXE35" s="73"/>
      <c r="DXF35" s="74"/>
      <c r="DXG35" s="74"/>
      <c r="DXH35" s="75"/>
      <c r="DXI35" s="73"/>
      <c r="DXJ35" s="74"/>
      <c r="DXK35" s="74"/>
      <c r="DXL35" s="75"/>
      <c r="DXM35" s="73"/>
      <c r="DXN35" s="74"/>
      <c r="DXO35" s="74"/>
      <c r="DXP35" s="75"/>
      <c r="DXQ35" s="73"/>
      <c r="DXR35" s="74"/>
      <c r="DXS35" s="74"/>
      <c r="DXT35" s="75"/>
      <c r="DXU35" s="73"/>
      <c r="DXV35" s="74"/>
      <c r="DXW35" s="74"/>
      <c r="DXX35" s="75"/>
      <c r="DXY35" s="73"/>
      <c r="DXZ35" s="74"/>
      <c r="DYA35" s="74"/>
      <c r="DYB35" s="75"/>
      <c r="DYC35" s="73"/>
      <c r="DYD35" s="74"/>
      <c r="DYE35" s="74"/>
      <c r="DYF35" s="75"/>
      <c r="DYG35" s="73"/>
      <c r="DYH35" s="74"/>
      <c r="DYI35" s="74"/>
      <c r="DYJ35" s="75"/>
      <c r="DYK35" s="73"/>
      <c r="DYL35" s="74"/>
      <c r="DYM35" s="74"/>
      <c r="DYN35" s="75"/>
      <c r="DYO35" s="73"/>
      <c r="DYP35" s="74"/>
      <c r="DYQ35" s="74"/>
      <c r="DYR35" s="75"/>
      <c r="DYS35" s="73"/>
      <c r="DYT35" s="74"/>
      <c r="DYU35" s="74"/>
      <c r="DYV35" s="75"/>
      <c r="DYW35" s="73"/>
      <c r="DYX35" s="74"/>
      <c r="DYY35" s="74"/>
      <c r="DYZ35" s="75"/>
      <c r="DZA35" s="73"/>
      <c r="DZB35" s="74"/>
      <c r="DZC35" s="74"/>
      <c r="DZD35" s="75"/>
      <c r="DZE35" s="73"/>
      <c r="DZF35" s="74"/>
      <c r="DZG35" s="74"/>
      <c r="DZH35" s="75"/>
      <c r="DZI35" s="73"/>
      <c r="DZJ35" s="74"/>
      <c r="DZK35" s="74"/>
      <c r="DZL35" s="75"/>
      <c r="DZM35" s="73"/>
      <c r="DZN35" s="74"/>
      <c r="DZO35" s="74"/>
      <c r="DZP35" s="75"/>
      <c r="DZQ35" s="73"/>
      <c r="DZR35" s="74"/>
      <c r="DZS35" s="74"/>
      <c r="DZT35" s="75"/>
      <c r="DZU35" s="73"/>
      <c r="DZV35" s="74"/>
      <c r="DZW35" s="74"/>
      <c r="DZX35" s="75"/>
      <c r="DZY35" s="73"/>
      <c r="DZZ35" s="74"/>
      <c r="EAA35" s="74"/>
      <c r="EAB35" s="75"/>
      <c r="EAC35" s="73"/>
      <c r="EAD35" s="74"/>
      <c r="EAE35" s="74"/>
      <c r="EAF35" s="75"/>
      <c r="EAG35" s="73"/>
      <c r="EAH35" s="74"/>
      <c r="EAI35" s="74"/>
      <c r="EAJ35" s="75"/>
      <c r="EAK35" s="73"/>
      <c r="EAL35" s="74"/>
      <c r="EAM35" s="74"/>
      <c r="EAN35" s="75"/>
      <c r="EAO35" s="73"/>
      <c r="EAP35" s="74"/>
      <c r="EAQ35" s="74"/>
      <c r="EAR35" s="75"/>
      <c r="EAS35" s="73"/>
      <c r="EAT35" s="74"/>
      <c r="EAU35" s="74"/>
      <c r="EAV35" s="75"/>
      <c r="EAW35" s="73"/>
      <c r="EAX35" s="74"/>
      <c r="EAY35" s="74"/>
      <c r="EAZ35" s="75"/>
      <c r="EBA35" s="73"/>
      <c r="EBB35" s="74"/>
      <c r="EBC35" s="74"/>
      <c r="EBD35" s="75"/>
      <c r="EBE35" s="73"/>
      <c r="EBF35" s="74"/>
      <c r="EBG35" s="74"/>
      <c r="EBH35" s="75"/>
      <c r="EBI35" s="73"/>
      <c r="EBJ35" s="74"/>
      <c r="EBK35" s="74"/>
      <c r="EBL35" s="75"/>
      <c r="EBM35" s="73"/>
      <c r="EBN35" s="74"/>
      <c r="EBO35" s="74"/>
      <c r="EBP35" s="75"/>
      <c r="EBQ35" s="73"/>
      <c r="EBR35" s="74"/>
      <c r="EBS35" s="74"/>
      <c r="EBT35" s="75"/>
      <c r="EBU35" s="73"/>
      <c r="EBV35" s="74"/>
      <c r="EBW35" s="74"/>
      <c r="EBX35" s="75"/>
      <c r="EBY35" s="73"/>
      <c r="EBZ35" s="74"/>
      <c r="ECA35" s="74"/>
      <c r="ECB35" s="75"/>
      <c r="ECC35" s="73"/>
      <c r="ECD35" s="74"/>
      <c r="ECE35" s="74"/>
      <c r="ECF35" s="75"/>
      <c r="ECG35" s="73"/>
      <c r="ECH35" s="74"/>
      <c r="ECI35" s="74"/>
      <c r="ECJ35" s="75"/>
      <c r="ECK35" s="73"/>
      <c r="ECL35" s="74"/>
      <c r="ECM35" s="74"/>
      <c r="ECN35" s="75"/>
      <c r="ECO35" s="73"/>
      <c r="ECP35" s="74"/>
      <c r="ECQ35" s="74"/>
      <c r="ECR35" s="75"/>
      <c r="ECS35" s="73"/>
      <c r="ECT35" s="74"/>
      <c r="ECU35" s="74"/>
      <c r="ECV35" s="75"/>
      <c r="ECW35" s="73"/>
      <c r="ECX35" s="74"/>
      <c r="ECY35" s="74"/>
      <c r="ECZ35" s="75"/>
      <c r="EDA35" s="73"/>
      <c r="EDB35" s="74"/>
      <c r="EDC35" s="74"/>
      <c r="EDD35" s="75"/>
      <c r="EDE35" s="73"/>
      <c r="EDF35" s="74"/>
      <c r="EDG35" s="74"/>
      <c r="EDH35" s="75"/>
      <c r="EDI35" s="73"/>
      <c r="EDJ35" s="74"/>
      <c r="EDK35" s="74"/>
      <c r="EDL35" s="75"/>
      <c r="EDM35" s="73"/>
      <c r="EDN35" s="74"/>
      <c r="EDO35" s="74"/>
      <c r="EDP35" s="75"/>
      <c r="EDQ35" s="73"/>
      <c r="EDR35" s="74"/>
      <c r="EDS35" s="74"/>
      <c r="EDT35" s="75"/>
      <c r="EDU35" s="73"/>
      <c r="EDV35" s="74"/>
      <c r="EDW35" s="74"/>
      <c r="EDX35" s="75"/>
      <c r="EDY35" s="73"/>
      <c r="EDZ35" s="74"/>
      <c r="EEA35" s="74"/>
      <c r="EEB35" s="75"/>
      <c r="EEC35" s="73"/>
      <c r="EED35" s="74"/>
      <c r="EEE35" s="74"/>
      <c r="EEF35" s="75"/>
      <c r="EEG35" s="73"/>
      <c r="EEH35" s="74"/>
      <c r="EEI35" s="74"/>
      <c r="EEJ35" s="75"/>
      <c r="EEK35" s="73"/>
      <c r="EEL35" s="74"/>
      <c r="EEM35" s="74"/>
      <c r="EEN35" s="75"/>
      <c r="EEO35" s="73"/>
      <c r="EEP35" s="74"/>
      <c r="EEQ35" s="74"/>
      <c r="EER35" s="75"/>
      <c r="EES35" s="73"/>
      <c r="EET35" s="74"/>
      <c r="EEU35" s="74"/>
      <c r="EEV35" s="75"/>
      <c r="EEW35" s="73"/>
      <c r="EEX35" s="74"/>
      <c r="EEY35" s="74"/>
      <c r="EEZ35" s="75"/>
      <c r="EFA35" s="73"/>
      <c r="EFB35" s="74"/>
      <c r="EFC35" s="74"/>
      <c r="EFD35" s="75"/>
      <c r="EFE35" s="73"/>
      <c r="EFF35" s="74"/>
      <c r="EFG35" s="74"/>
      <c r="EFH35" s="75"/>
      <c r="EFI35" s="73"/>
      <c r="EFJ35" s="74"/>
      <c r="EFK35" s="74"/>
      <c r="EFL35" s="75"/>
      <c r="EFM35" s="73"/>
      <c r="EFN35" s="74"/>
      <c r="EFO35" s="74"/>
      <c r="EFP35" s="75"/>
      <c r="EFQ35" s="73"/>
      <c r="EFR35" s="74"/>
      <c r="EFS35" s="74"/>
      <c r="EFT35" s="75"/>
      <c r="EFU35" s="73"/>
      <c r="EFV35" s="74"/>
      <c r="EFW35" s="74"/>
      <c r="EFX35" s="75"/>
      <c r="EFY35" s="73"/>
      <c r="EFZ35" s="74"/>
      <c r="EGA35" s="74"/>
      <c r="EGB35" s="75"/>
      <c r="EGC35" s="73"/>
      <c r="EGD35" s="74"/>
      <c r="EGE35" s="74"/>
      <c r="EGF35" s="75"/>
      <c r="EGG35" s="73"/>
      <c r="EGH35" s="74"/>
      <c r="EGI35" s="74"/>
      <c r="EGJ35" s="75"/>
      <c r="EGK35" s="73"/>
      <c r="EGL35" s="74"/>
      <c r="EGM35" s="74"/>
      <c r="EGN35" s="75"/>
      <c r="EGO35" s="73"/>
      <c r="EGP35" s="74"/>
      <c r="EGQ35" s="74"/>
      <c r="EGR35" s="75"/>
      <c r="EGS35" s="73"/>
      <c r="EGT35" s="74"/>
      <c r="EGU35" s="74"/>
      <c r="EGV35" s="75"/>
      <c r="EGW35" s="73"/>
      <c r="EGX35" s="74"/>
      <c r="EGY35" s="74"/>
      <c r="EGZ35" s="75"/>
      <c r="EHA35" s="73"/>
      <c r="EHB35" s="74"/>
      <c r="EHC35" s="74"/>
      <c r="EHD35" s="75"/>
      <c r="EHE35" s="73"/>
      <c r="EHF35" s="74"/>
      <c r="EHG35" s="74"/>
      <c r="EHH35" s="75"/>
      <c r="EHI35" s="73"/>
      <c r="EHJ35" s="74"/>
      <c r="EHK35" s="74"/>
      <c r="EHL35" s="75"/>
      <c r="EHM35" s="73"/>
      <c r="EHN35" s="74"/>
      <c r="EHO35" s="74"/>
      <c r="EHP35" s="75"/>
      <c r="EHQ35" s="73"/>
      <c r="EHR35" s="74"/>
      <c r="EHS35" s="74"/>
      <c r="EHT35" s="75"/>
      <c r="EHU35" s="73"/>
      <c r="EHV35" s="74"/>
      <c r="EHW35" s="74"/>
      <c r="EHX35" s="75"/>
      <c r="EHY35" s="73"/>
      <c r="EHZ35" s="74"/>
      <c r="EIA35" s="74"/>
      <c r="EIB35" s="75"/>
      <c r="EIC35" s="73"/>
      <c r="EID35" s="74"/>
      <c r="EIE35" s="74"/>
      <c r="EIF35" s="75"/>
      <c r="EIG35" s="73"/>
      <c r="EIH35" s="74"/>
      <c r="EII35" s="74"/>
      <c r="EIJ35" s="75"/>
      <c r="EIK35" s="73"/>
      <c r="EIL35" s="74"/>
      <c r="EIM35" s="74"/>
      <c r="EIN35" s="75"/>
      <c r="EIO35" s="73"/>
      <c r="EIP35" s="74"/>
      <c r="EIQ35" s="74"/>
      <c r="EIR35" s="75"/>
      <c r="EIS35" s="73"/>
      <c r="EIT35" s="74"/>
      <c r="EIU35" s="74"/>
      <c r="EIV35" s="75"/>
      <c r="EIW35" s="73"/>
      <c r="EIX35" s="74"/>
      <c r="EIY35" s="74"/>
      <c r="EIZ35" s="75"/>
      <c r="EJA35" s="73"/>
      <c r="EJB35" s="74"/>
      <c r="EJC35" s="74"/>
      <c r="EJD35" s="75"/>
      <c r="EJE35" s="73"/>
      <c r="EJF35" s="74"/>
      <c r="EJG35" s="74"/>
      <c r="EJH35" s="75"/>
      <c r="EJI35" s="73"/>
      <c r="EJJ35" s="74"/>
      <c r="EJK35" s="74"/>
      <c r="EJL35" s="75"/>
      <c r="EJM35" s="73"/>
      <c r="EJN35" s="74"/>
      <c r="EJO35" s="74"/>
      <c r="EJP35" s="75"/>
      <c r="EJQ35" s="73"/>
      <c r="EJR35" s="74"/>
      <c r="EJS35" s="74"/>
      <c r="EJT35" s="75"/>
      <c r="EJU35" s="73"/>
      <c r="EJV35" s="74"/>
      <c r="EJW35" s="74"/>
      <c r="EJX35" s="75"/>
      <c r="EJY35" s="73"/>
      <c r="EJZ35" s="74"/>
      <c r="EKA35" s="74"/>
      <c r="EKB35" s="75"/>
      <c r="EKC35" s="73"/>
      <c r="EKD35" s="74"/>
      <c r="EKE35" s="74"/>
      <c r="EKF35" s="75"/>
      <c r="EKG35" s="73"/>
      <c r="EKH35" s="74"/>
      <c r="EKI35" s="74"/>
      <c r="EKJ35" s="75"/>
      <c r="EKK35" s="73"/>
      <c r="EKL35" s="74"/>
      <c r="EKM35" s="74"/>
      <c r="EKN35" s="75"/>
      <c r="EKO35" s="73"/>
      <c r="EKP35" s="74"/>
      <c r="EKQ35" s="74"/>
      <c r="EKR35" s="75"/>
      <c r="EKS35" s="73"/>
      <c r="EKT35" s="74"/>
      <c r="EKU35" s="74"/>
      <c r="EKV35" s="75"/>
      <c r="EKW35" s="73"/>
      <c r="EKX35" s="74"/>
      <c r="EKY35" s="74"/>
      <c r="EKZ35" s="75"/>
      <c r="ELA35" s="73"/>
      <c r="ELB35" s="74"/>
      <c r="ELC35" s="74"/>
      <c r="ELD35" s="75"/>
      <c r="ELE35" s="73"/>
      <c r="ELF35" s="74"/>
      <c r="ELG35" s="74"/>
      <c r="ELH35" s="75"/>
      <c r="ELI35" s="73"/>
      <c r="ELJ35" s="74"/>
      <c r="ELK35" s="74"/>
      <c r="ELL35" s="75"/>
      <c r="ELM35" s="73"/>
      <c r="ELN35" s="74"/>
      <c r="ELO35" s="74"/>
      <c r="ELP35" s="75"/>
      <c r="ELQ35" s="73"/>
      <c r="ELR35" s="74"/>
      <c r="ELS35" s="74"/>
      <c r="ELT35" s="75"/>
      <c r="ELU35" s="73"/>
      <c r="ELV35" s="74"/>
      <c r="ELW35" s="74"/>
      <c r="ELX35" s="75"/>
      <c r="ELY35" s="73"/>
      <c r="ELZ35" s="74"/>
      <c r="EMA35" s="74"/>
      <c r="EMB35" s="75"/>
      <c r="EMC35" s="73"/>
      <c r="EMD35" s="74"/>
      <c r="EME35" s="74"/>
      <c r="EMF35" s="75"/>
      <c r="EMG35" s="73"/>
      <c r="EMH35" s="74"/>
      <c r="EMI35" s="74"/>
      <c r="EMJ35" s="75"/>
      <c r="EMK35" s="73"/>
      <c r="EML35" s="74"/>
      <c r="EMM35" s="74"/>
      <c r="EMN35" s="75"/>
      <c r="EMO35" s="73"/>
      <c r="EMP35" s="74"/>
      <c r="EMQ35" s="74"/>
      <c r="EMR35" s="75"/>
      <c r="EMS35" s="73"/>
      <c r="EMT35" s="74"/>
      <c r="EMU35" s="74"/>
      <c r="EMV35" s="75"/>
      <c r="EMW35" s="73"/>
      <c r="EMX35" s="74"/>
      <c r="EMY35" s="74"/>
      <c r="EMZ35" s="75"/>
      <c r="ENA35" s="73"/>
      <c r="ENB35" s="74"/>
      <c r="ENC35" s="74"/>
      <c r="END35" s="75"/>
      <c r="ENE35" s="73"/>
      <c r="ENF35" s="74"/>
      <c r="ENG35" s="74"/>
      <c r="ENH35" s="75"/>
      <c r="ENI35" s="73"/>
      <c r="ENJ35" s="74"/>
      <c r="ENK35" s="74"/>
      <c r="ENL35" s="75"/>
      <c r="ENM35" s="73"/>
      <c r="ENN35" s="74"/>
      <c r="ENO35" s="74"/>
      <c r="ENP35" s="75"/>
      <c r="ENQ35" s="73"/>
      <c r="ENR35" s="74"/>
      <c r="ENS35" s="74"/>
      <c r="ENT35" s="75"/>
      <c r="ENU35" s="73"/>
      <c r="ENV35" s="74"/>
      <c r="ENW35" s="74"/>
      <c r="ENX35" s="75"/>
      <c r="ENY35" s="73"/>
      <c r="ENZ35" s="74"/>
      <c r="EOA35" s="74"/>
      <c r="EOB35" s="75"/>
      <c r="EOC35" s="73"/>
      <c r="EOD35" s="74"/>
      <c r="EOE35" s="74"/>
      <c r="EOF35" s="75"/>
      <c r="EOG35" s="73"/>
      <c r="EOH35" s="74"/>
      <c r="EOI35" s="74"/>
      <c r="EOJ35" s="75"/>
      <c r="EOK35" s="73"/>
      <c r="EOL35" s="74"/>
      <c r="EOM35" s="74"/>
      <c r="EON35" s="75"/>
      <c r="EOO35" s="73"/>
      <c r="EOP35" s="74"/>
      <c r="EOQ35" s="74"/>
      <c r="EOR35" s="75"/>
      <c r="EOS35" s="73"/>
      <c r="EOT35" s="74"/>
      <c r="EOU35" s="74"/>
      <c r="EOV35" s="75"/>
      <c r="EOW35" s="73"/>
      <c r="EOX35" s="74"/>
      <c r="EOY35" s="74"/>
      <c r="EOZ35" s="75"/>
      <c r="EPA35" s="73"/>
      <c r="EPB35" s="74"/>
      <c r="EPC35" s="74"/>
      <c r="EPD35" s="75"/>
      <c r="EPE35" s="73"/>
      <c r="EPF35" s="74"/>
      <c r="EPG35" s="74"/>
      <c r="EPH35" s="75"/>
      <c r="EPI35" s="73"/>
      <c r="EPJ35" s="74"/>
      <c r="EPK35" s="74"/>
      <c r="EPL35" s="75"/>
      <c r="EPM35" s="73"/>
      <c r="EPN35" s="74"/>
      <c r="EPO35" s="74"/>
      <c r="EPP35" s="75"/>
      <c r="EPQ35" s="73"/>
      <c r="EPR35" s="74"/>
      <c r="EPS35" s="74"/>
      <c r="EPT35" s="75"/>
      <c r="EPU35" s="73"/>
      <c r="EPV35" s="74"/>
      <c r="EPW35" s="74"/>
      <c r="EPX35" s="75"/>
      <c r="EPY35" s="73"/>
      <c r="EPZ35" s="74"/>
      <c r="EQA35" s="74"/>
      <c r="EQB35" s="75"/>
      <c r="EQC35" s="73"/>
      <c r="EQD35" s="74"/>
      <c r="EQE35" s="74"/>
      <c r="EQF35" s="75"/>
      <c r="EQG35" s="73"/>
      <c r="EQH35" s="74"/>
      <c r="EQI35" s="74"/>
      <c r="EQJ35" s="75"/>
      <c r="EQK35" s="73"/>
      <c r="EQL35" s="74"/>
      <c r="EQM35" s="74"/>
      <c r="EQN35" s="75"/>
      <c r="EQO35" s="73"/>
      <c r="EQP35" s="74"/>
      <c r="EQQ35" s="74"/>
      <c r="EQR35" s="75"/>
      <c r="EQS35" s="73"/>
      <c r="EQT35" s="74"/>
      <c r="EQU35" s="74"/>
      <c r="EQV35" s="75"/>
      <c r="EQW35" s="73"/>
      <c r="EQX35" s="74"/>
      <c r="EQY35" s="74"/>
      <c r="EQZ35" s="75"/>
      <c r="ERA35" s="73"/>
      <c r="ERB35" s="74"/>
      <c r="ERC35" s="74"/>
      <c r="ERD35" s="75"/>
      <c r="ERE35" s="73"/>
      <c r="ERF35" s="74"/>
      <c r="ERG35" s="74"/>
      <c r="ERH35" s="75"/>
      <c r="ERI35" s="73"/>
      <c r="ERJ35" s="74"/>
      <c r="ERK35" s="74"/>
      <c r="ERL35" s="75"/>
      <c r="ERM35" s="73"/>
      <c r="ERN35" s="74"/>
      <c r="ERO35" s="74"/>
      <c r="ERP35" s="75"/>
      <c r="ERQ35" s="73"/>
      <c r="ERR35" s="74"/>
      <c r="ERS35" s="74"/>
      <c r="ERT35" s="75"/>
      <c r="ERU35" s="73"/>
      <c r="ERV35" s="74"/>
      <c r="ERW35" s="74"/>
      <c r="ERX35" s="75"/>
      <c r="ERY35" s="73"/>
      <c r="ERZ35" s="74"/>
      <c r="ESA35" s="74"/>
      <c r="ESB35" s="75"/>
      <c r="ESC35" s="73"/>
      <c r="ESD35" s="74"/>
      <c r="ESE35" s="74"/>
      <c r="ESF35" s="75"/>
      <c r="ESG35" s="73"/>
      <c r="ESH35" s="74"/>
      <c r="ESI35" s="74"/>
      <c r="ESJ35" s="75"/>
      <c r="ESK35" s="73"/>
      <c r="ESL35" s="74"/>
      <c r="ESM35" s="74"/>
      <c r="ESN35" s="75"/>
      <c r="ESO35" s="73"/>
      <c r="ESP35" s="74"/>
      <c r="ESQ35" s="74"/>
      <c r="ESR35" s="75"/>
      <c r="ESS35" s="73"/>
      <c r="EST35" s="74"/>
      <c r="ESU35" s="74"/>
      <c r="ESV35" s="75"/>
      <c r="ESW35" s="73"/>
      <c r="ESX35" s="74"/>
      <c r="ESY35" s="74"/>
      <c r="ESZ35" s="75"/>
      <c r="ETA35" s="73"/>
      <c r="ETB35" s="74"/>
      <c r="ETC35" s="74"/>
      <c r="ETD35" s="75"/>
      <c r="ETE35" s="73"/>
      <c r="ETF35" s="74"/>
      <c r="ETG35" s="74"/>
      <c r="ETH35" s="75"/>
      <c r="ETI35" s="73"/>
      <c r="ETJ35" s="74"/>
      <c r="ETK35" s="74"/>
      <c r="ETL35" s="75"/>
      <c r="ETM35" s="73"/>
      <c r="ETN35" s="74"/>
      <c r="ETO35" s="74"/>
      <c r="ETP35" s="75"/>
      <c r="ETQ35" s="73"/>
      <c r="ETR35" s="74"/>
      <c r="ETS35" s="74"/>
      <c r="ETT35" s="75"/>
      <c r="ETU35" s="73"/>
      <c r="ETV35" s="74"/>
      <c r="ETW35" s="74"/>
      <c r="ETX35" s="75"/>
      <c r="ETY35" s="73"/>
      <c r="ETZ35" s="74"/>
      <c r="EUA35" s="74"/>
      <c r="EUB35" s="75"/>
      <c r="EUC35" s="73"/>
      <c r="EUD35" s="74"/>
      <c r="EUE35" s="74"/>
      <c r="EUF35" s="75"/>
      <c r="EUG35" s="73"/>
      <c r="EUH35" s="74"/>
      <c r="EUI35" s="74"/>
      <c r="EUJ35" s="75"/>
      <c r="EUK35" s="73"/>
      <c r="EUL35" s="74"/>
      <c r="EUM35" s="74"/>
      <c r="EUN35" s="75"/>
      <c r="EUO35" s="73"/>
      <c r="EUP35" s="74"/>
      <c r="EUQ35" s="74"/>
      <c r="EUR35" s="75"/>
      <c r="EUS35" s="73"/>
      <c r="EUT35" s="74"/>
      <c r="EUU35" s="74"/>
      <c r="EUV35" s="75"/>
      <c r="EUW35" s="73"/>
      <c r="EUX35" s="74"/>
      <c r="EUY35" s="74"/>
      <c r="EUZ35" s="75"/>
      <c r="EVA35" s="73"/>
      <c r="EVB35" s="74"/>
      <c r="EVC35" s="74"/>
      <c r="EVD35" s="75"/>
      <c r="EVE35" s="73"/>
      <c r="EVF35" s="74"/>
      <c r="EVG35" s="74"/>
      <c r="EVH35" s="75"/>
      <c r="EVI35" s="73"/>
      <c r="EVJ35" s="74"/>
      <c r="EVK35" s="74"/>
      <c r="EVL35" s="75"/>
      <c r="EVM35" s="73"/>
      <c r="EVN35" s="74"/>
      <c r="EVO35" s="74"/>
      <c r="EVP35" s="75"/>
      <c r="EVQ35" s="73"/>
      <c r="EVR35" s="74"/>
      <c r="EVS35" s="74"/>
      <c r="EVT35" s="75"/>
      <c r="EVU35" s="73"/>
      <c r="EVV35" s="74"/>
      <c r="EVW35" s="74"/>
      <c r="EVX35" s="75"/>
      <c r="EVY35" s="73"/>
      <c r="EVZ35" s="74"/>
      <c r="EWA35" s="74"/>
      <c r="EWB35" s="75"/>
      <c r="EWC35" s="73"/>
      <c r="EWD35" s="74"/>
      <c r="EWE35" s="74"/>
      <c r="EWF35" s="75"/>
      <c r="EWG35" s="73"/>
      <c r="EWH35" s="74"/>
      <c r="EWI35" s="74"/>
      <c r="EWJ35" s="75"/>
      <c r="EWK35" s="73"/>
      <c r="EWL35" s="74"/>
      <c r="EWM35" s="74"/>
      <c r="EWN35" s="75"/>
      <c r="EWO35" s="73"/>
      <c r="EWP35" s="74"/>
      <c r="EWQ35" s="74"/>
      <c r="EWR35" s="75"/>
      <c r="EWS35" s="73"/>
      <c r="EWT35" s="74"/>
      <c r="EWU35" s="74"/>
      <c r="EWV35" s="75"/>
      <c r="EWW35" s="73"/>
      <c r="EWX35" s="74"/>
      <c r="EWY35" s="74"/>
      <c r="EWZ35" s="75"/>
      <c r="EXA35" s="73"/>
      <c r="EXB35" s="74"/>
      <c r="EXC35" s="74"/>
      <c r="EXD35" s="75"/>
      <c r="EXE35" s="73"/>
      <c r="EXF35" s="74"/>
      <c r="EXG35" s="74"/>
      <c r="EXH35" s="75"/>
      <c r="EXI35" s="73"/>
      <c r="EXJ35" s="74"/>
      <c r="EXK35" s="74"/>
      <c r="EXL35" s="75"/>
      <c r="EXM35" s="73"/>
      <c r="EXN35" s="74"/>
      <c r="EXO35" s="74"/>
      <c r="EXP35" s="75"/>
      <c r="EXQ35" s="73"/>
      <c r="EXR35" s="74"/>
      <c r="EXS35" s="74"/>
      <c r="EXT35" s="75"/>
      <c r="EXU35" s="73"/>
      <c r="EXV35" s="74"/>
      <c r="EXW35" s="74"/>
      <c r="EXX35" s="75"/>
      <c r="EXY35" s="73"/>
      <c r="EXZ35" s="74"/>
      <c r="EYA35" s="74"/>
      <c r="EYB35" s="75"/>
      <c r="EYC35" s="73"/>
      <c r="EYD35" s="74"/>
      <c r="EYE35" s="74"/>
      <c r="EYF35" s="75"/>
      <c r="EYG35" s="73"/>
      <c r="EYH35" s="74"/>
      <c r="EYI35" s="74"/>
      <c r="EYJ35" s="75"/>
      <c r="EYK35" s="73"/>
      <c r="EYL35" s="74"/>
      <c r="EYM35" s="74"/>
      <c r="EYN35" s="75"/>
      <c r="EYO35" s="73"/>
      <c r="EYP35" s="74"/>
      <c r="EYQ35" s="74"/>
      <c r="EYR35" s="75"/>
      <c r="EYS35" s="73"/>
      <c r="EYT35" s="74"/>
      <c r="EYU35" s="74"/>
      <c r="EYV35" s="75"/>
      <c r="EYW35" s="73"/>
      <c r="EYX35" s="74"/>
      <c r="EYY35" s="74"/>
      <c r="EYZ35" s="75"/>
      <c r="EZA35" s="73"/>
      <c r="EZB35" s="74"/>
      <c r="EZC35" s="74"/>
      <c r="EZD35" s="75"/>
      <c r="EZE35" s="73"/>
      <c r="EZF35" s="74"/>
      <c r="EZG35" s="74"/>
      <c r="EZH35" s="75"/>
      <c r="EZI35" s="73"/>
      <c r="EZJ35" s="74"/>
      <c r="EZK35" s="74"/>
      <c r="EZL35" s="75"/>
      <c r="EZM35" s="73"/>
      <c r="EZN35" s="74"/>
      <c r="EZO35" s="74"/>
      <c r="EZP35" s="75"/>
      <c r="EZQ35" s="73"/>
      <c r="EZR35" s="74"/>
      <c r="EZS35" s="74"/>
      <c r="EZT35" s="75"/>
      <c r="EZU35" s="73"/>
      <c r="EZV35" s="74"/>
      <c r="EZW35" s="74"/>
      <c r="EZX35" s="75"/>
      <c r="EZY35" s="73"/>
      <c r="EZZ35" s="74"/>
      <c r="FAA35" s="74"/>
      <c r="FAB35" s="75"/>
      <c r="FAC35" s="73"/>
      <c r="FAD35" s="74"/>
      <c r="FAE35" s="74"/>
      <c r="FAF35" s="75"/>
      <c r="FAG35" s="73"/>
      <c r="FAH35" s="74"/>
      <c r="FAI35" s="74"/>
      <c r="FAJ35" s="75"/>
      <c r="FAK35" s="73"/>
      <c r="FAL35" s="74"/>
      <c r="FAM35" s="74"/>
      <c r="FAN35" s="75"/>
      <c r="FAO35" s="73"/>
      <c r="FAP35" s="74"/>
      <c r="FAQ35" s="74"/>
      <c r="FAR35" s="75"/>
      <c r="FAS35" s="73"/>
      <c r="FAT35" s="74"/>
      <c r="FAU35" s="74"/>
      <c r="FAV35" s="75"/>
      <c r="FAW35" s="73"/>
      <c r="FAX35" s="74"/>
      <c r="FAY35" s="74"/>
      <c r="FAZ35" s="75"/>
      <c r="FBA35" s="73"/>
      <c r="FBB35" s="74"/>
      <c r="FBC35" s="74"/>
      <c r="FBD35" s="75"/>
      <c r="FBE35" s="73"/>
      <c r="FBF35" s="74"/>
      <c r="FBG35" s="74"/>
      <c r="FBH35" s="75"/>
      <c r="FBI35" s="73"/>
      <c r="FBJ35" s="74"/>
      <c r="FBK35" s="74"/>
      <c r="FBL35" s="75"/>
      <c r="FBM35" s="73"/>
      <c r="FBN35" s="74"/>
      <c r="FBO35" s="74"/>
      <c r="FBP35" s="75"/>
      <c r="FBQ35" s="73"/>
      <c r="FBR35" s="74"/>
      <c r="FBS35" s="74"/>
      <c r="FBT35" s="75"/>
      <c r="FBU35" s="73"/>
      <c r="FBV35" s="74"/>
      <c r="FBW35" s="74"/>
      <c r="FBX35" s="75"/>
      <c r="FBY35" s="73"/>
      <c r="FBZ35" s="74"/>
      <c r="FCA35" s="74"/>
      <c r="FCB35" s="75"/>
      <c r="FCC35" s="73"/>
      <c r="FCD35" s="74"/>
      <c r="FCE35" s="74"/>
      <c r="FCF35" s="75"/>
      <c r="FCG35" s="73"/>
      <c r="FCH35" s="74"/>
      <c r="FCI35" s="74"/>
      <c r="FCJ35" s="75"/>
      <c r="FCK35" s="73"/>
      <c r="FCL35" s="74"/>
      <c r="FCM35" s="74"/>
      <c r="FCN35" s="75"/>
      <c r="FCO35" s="73"/>
      <c r="FCP35" s="74"/>
      <c r="FCQ35" s="74"/>
      <c r="FCR35" s="75"/>
      <c r="FCS35" s="73"/>
      <c r="FCT35" s="74"/>
      <c r="FCU35" s="74"/>
      <c r="FCV35" s="75"/>
      <c r="FCW35" s="73"/>
      <c r="FCX35" s="74"/>
      <c r="FCY35" s="74"/>
      <c r="FCZ35" s="75"/>
      <c r="FDA35" s="73"/>
      <c r="FDB35" s="74"/>
      <c r="FDC35" s="74"/>
      <c r="FDD35" s="75"/>
      <c r="FDE35" s="73"/>
      <c r="FDF35" s="74"/>
      <c r="FDG35" s="74"/>
      <c r="FDH35" s="75"/>
      <c r="FDI35" s="73"/>
      <c r="FDJ35" s="74"/>
      <c r="FDK35" s="74"/>
      <c r="FDL35" s="75"/>
      <c r="FDM35" s="73"/>
      <c r="FDN35" s="74"/>
      <c r="FDO35" s="74"/>
      <c r="FDP35" s="75"/>
      <c r="FDQ35" s="73"/>
      <c r="FDR35" s="74"/>
      <c r="FDS35" s="74"/>
      <c r="FDT35" s="75"/>
      <c r="FDU35" s="73"/>
      <c r="FDV35" s="74"/>
      <c r="FDW35" s="74"/>
      <c r="FDX35" s="75"/>
      <c r="FDY35" s="73"/>
      <c r="FDZ35" s="74"/>
      <c r="FEA35" s="74"/>
      <c r="FEB35" s="75"/>
      <c r="FEC35" s="73"/>
      <c r="FED35" s="74"/>
      <c r="FEE35" s="74"/>
      <c r="FEF35" s="75"/>
      <c r="FEG35" s="73"/>
      <c r="FEH35" s="74"/>
      <c r="FEI35" s="74"/>
      <c r="FEJ35" s="75"/>
      <c r="FEK35" s="73"/>
      <c r="FEL35" s="74"/>
      <c r="FEM35" s="74"/>
      <c r="FEN35" s="75"/>
      <c r="FEO35" s="73"/>
      <c r="FEP35" s="74"/>
      <c r="FEQ35" s="74"/>
      <c r="FER35" s="75"/>
      <c r="FES35" s="73"/>
      <c r="FET35" s="74"/>
      <c r="FEU35" s="74"/>
      <c r="FEV35" s="75"/>
      <c r="FEW35" s="73"/>
      <c r="FEX35" s="74"/>
      <c r="FEY35" s="74"/>
      <c r="FEZ35" s="75"/>
      <c r="FFA35" s="73"/>
      <c r="FFB35" s="74"/>
      <c r="FFC35" s="74"/>
      <c r="FFD35" s="75"/>
      <c r="FFE35" s="73"/>
      <c r="FFF35" s="74"/>
      <c r="FFG35" s="74"/>
      <c r="FFH35" s="75"/>
      <c r="FFI35" s="73"/>
      <c r="FFJ35" s="74"/>
      <c r="FFK35" s="74"/>
      <c r="FFL35" s="75"/>
      <c r="FFM35" s="73"/>
      <c r="FFN35" s="74"/>
      <c r="FFO35" s="74"/>
      <c r="FFP35" s="75"/>
      <c r="FFQ35" s="73"/>
      <c r="FFR35" s="74"/>
      <c r="FFS35" s="74"/>
      <c r="FFT35" s="75"/>
      <c r="FFU35" s="73"/>
      <c r="FFV35" s="74"/>
      <c r="FFW35" s="74"/>
      <c r="FFX35" s="75"/>
      <c r="FFY35" s="73"/>
      <c r="FFZ35" s="74"/>
      <c r="FGA35" s="74"/>
      <c r="FGB35" s="75"/>
      <c r="FGC35" s="73"/>
      <c r="FGD35" s="74"/>
      <c r="FGE35" s="74"/>
      <c r="FGF35" s="75"/>
      <c r="FGG35" s="73"/>
      <c r="FGH35" s="74"/>
      <c r="FGI35" s="74"/>
      <c r="FGJ35" s="75"/>
      <c r="FGK35" s="73"/>
      <c r="FGL35" s="74"/>
      <c r="FGM35" s="74"/>
      <c r="FGN35" s="75"/>
      <c r="FGO35" s="73"/>
      <c r="FGP35" s="74"/>
      <c r="FGQ35" s="74"/>
      <c r="FGR35" s="75"/>
      <c r="FGS35" s="73"/>
      <c r="FGT35" s="74"/>
      <c r="FGU35" s="74"/>
      <c r="FGV35" s="75"/>
      <c r="FGW35" s="73"/>
      <c r="FGX35" s="74"/>
      <c r="FGY35" s="74"/>
      <c r="FGZ35" s="75"/>
      <c r="FHA35" s="73"/>
      <c r="FHB35" s="74"/>
      <c r="FHC35" s="74"/>
      <c r="FHD35" s="75"/>
      <c r="FHE35" s="73"/>
      <c r="FHF35" s="74"/>
      <c r="FHG35" s="74"/>
      <c r="FHH35" s="75"/>
      <c r="FHI35" s="73"/>
      <c r="FHJ35" s="74"/>
      <c r="FHK35" s="74"/>
      <c r="FHL35" s="75"/>
      <c r="FHM35" s="73"/>
      <c r="FHN35" s="74"/>
      <c r="FHO35" s="74"/>
      <c r="FHP35" s="75"/>
      <c r="FHQ35" s="73"/>
      <c r="FHR35" s="74"/>
      <c r="FHS35" s="74"/>
      <c r="FHT35" s="75"/>
      <c r="FHU35" s="73"/>
      <c r="FHV35" s="74"/>
      <c r="FHW35" s="74"/>
      <c r="FHX35" s="75"/>
      <c r="FHY35" s="73"/>
      <c r="FHZ35" s="74"/>
      <c r="FIA35" s="74"/>
      <c r="FIB35" s="75"/>
      <c r="FIC35" s="73"/>
      <c r="FID35" s="74"/>
      <c r="FIE35" s="74"/>
      <c r="FIF35" s="75"/>
      <c r="FIG35" s="73"/>
      <c r="FIH35" s="74"/>
      <c r="FII35" s="74"/>
      <c r="FIJ35" s="75"/>
      <c r="FIK35" s="73"/>
      <c r="FIL35" s="74"/>
      <c r="FIM35" s="74"/>
      <c r="FIN35" s="75"/>
      <c r="FIO35" s="73"/>
      <c r="FIP35" s="74"/>
      <c r="FIQ35" s="74"/>
      <c r="FIR35" s="75"/>
      <c r="FIS35" s="73"/>
      <c r="FIT35" s="74"/>
      <c r="FIU35" s="74"/>
      <c r="FIV35" s="75"/>
      <c r="FIW35" s="73"/>
      <c r="FIX35" s="74"/>
      <c r="FIY35" s="74"/>
      <c r="FIZ35" s="75"/>
      <c r="FJA35" s="73"/>
      <c r="FJB35" s="74"/>
      <c r="FJC35" s="74"/>
      <c r="FJD35" s="75"/>
      <c r="FJE35" s="73"/>
      <c r="FJF35" s="74"/>
      <c r="FJG35" s="74"/>
      <c r="FJH35" s="75"/>
      <c r="FJI35" s="73"/>
      <c r="FJJ35" s="74"/>
      <c r="FJK35" s="74"/>
      <c r="FJL35" s="75"/>
      <c r="FJM35" s="73"/>
      <c r="FJN35" s="74"/>
      <c r="FJO35" s="74"/>
      <c r="FJP35" s="75"/>
      <c r="FJQ35" s="73"/>
      <c r="FJR35" s="74"/>
      <c r="FJS35" s="74"/>
      <c r="FJT35" s="75"/>
      <c r="FJU35" s="73"/>
      <c r="FJV35" s="74"/>
      <c r="FJW35" s="74"/>
      <c r="FJX35" s="75"/>
      <c r="FJY35" s="73"/>
      <c r="FJZ35" s="74"/>
      <c r="FKA35" s="74"/>
      <c r="FKB35" s="75"/>
      <c r="FKC35" s="73"/>
      <c r="FKD35" s="74"/>
      <c r="FKE35" s="74"/>
      <c r="FKF35" s="75"/>
      <c r="FKG35" s="73"/>
      <c r="FKH35" s="74"/>
      <c r="FKI35" s="74"/>
      <c r="FKJ35" s="75"/>
      <c r="FKK35" s="73"/>
      <c r="FKL35" s="74"/>
      <c r="FKM35" s="74"/>
      <c r="FKN35" s="75"/>
      <c r="FKO35" s="73"/>
      <c r="FKP35" s="74"/>
      <c r="FKQ35" s="74"/>
      <c r="FKR35" s="75"/>
      <c r="FKS35" s="73"/>
      <c r="FKT35" s="74"/>
      <c r="FKU35" s="74"/>
      <c r="FKV35" s="75"/>
      <c r="FKW35" s="73"/>
      <c r="FKX35" s="74"/>
      <c r="FKY35" s="74"/>
      <c r="FKZ35" s="75"/>
      <c r="FLA35" s="73"/>
      <c r="FLB35" s="74"/>
      <c r="FLC35" s="74"/>
      <c r="FLD35" s="75"/>
      <c r="FLE35" s="73"/>
      <c r="FLF35" s="74"/>
      <c r="FLG35" s="74"/>
      <c r="FLH35" s="75"/>
      <c r="FLI35" s="73"/>
      <c r="FLJ35" s="74"/>
      <c r="FLK35" s="74"/>
      <c r="FLL35" s="75"/>
      <c r="FLM35" s="73"/>
      <c r="FLN35" s="74"/>
      <c r="FLO35" s="74"/>
      <c r="FLP35" s="75"/>
      <c r="FLQ35" s="73"/>
      <c r="FLR35" s="74"/>
      <c r="FLS35" s="74"/>
      <c r="FLT35" s="75"/>
      <c r="FLU35" s="73"/>
      <c r="FLV35" s="74"/>
      <c r="FLW35" s="74"/>
      <c r="FLX35" s="75"/>
      <c r="FLY35" s="73"/>
      <c r="FLZ35" s="74"/>
      <c r="FMA35" s="74"/>
      <c r="FMB35" s="75"/>
      <c r="FMC35" s="73"/>
      <c r="FMD35" s="74"/>
      <c r="FME35" s="74"/>
      <c r="FMF35" s="75"/>
      <c r="FMG35" s="73"/>
      <c r="FMH35" s="74"/>
      <c r="FMI35" s="74"/>
      <c r="FMJ35" s="75"/>
      <c r="FMK35" s="73"/>
      <c r="FML35" s="74"/>
      <c r="FMM35" s="74"/>
      <c r="FMN35" s="75"/>
      <c r="FMO35" s="73"/>
      <c r="FMP35" s="74"/>
      <c r="FMQ35" s="74"/>
      <c r="FMR35" s="75"/>
      <c r="FMS35" s="73"/>
      <c r="FMT35" s="74"/>
      <c r="FMU35" s="74"/>
      <c r="FMV35" s="75"/>
      <c r="FMW35" s="73"/>
      <c r="FMX35" s="74"/>
      <c r="FMY35" s="74"/>
      <c r="FMZ35" s="75"/>
      <c r="FNA35" s="73"/>
      <c r="FNB35" s="74"/>
      <c r="FNC35" s="74"/>
      <c r="FND35" s="75"/>
      <c r="FNE35" s="73"/>
      <c r="FNF35" s="74"/>
      <c r="FNG35" s="74"/>
      <c r="FNH35" s="75"/>
      <c r="FNI35" s="73"/>
      <c r="FNJ35" s="74"/>
      <c r="FNK35" s="74"/>
      <c r="FNL35" s="75"/>
      <c r="FNM35" s="73"/>
      <c r="FNN35" s="74"/>
      <c r="FNO35" s="74"/>
      <c r="FNP35" s="75"/>
      <c r="FNQ35" s="73"/>
      <c r="FNR35" s="74"/>
      <c r="FNS35" s="74"/>
      <c r="FNT35" s="75"/>
      <c r="FNU35" s="73"/>
      <c r="FNV35" s="74"/>
      <c r="FNW35" s="74"/>
      <c r="FNX35" s="75"/>
      <c r="FNY35" s="73"/>
      <c r="FNZ35" s="74"/>
      <c r="FOA35" s="74"/>
      <c r="FOB35" s="75"/>
      <c r="FOC35" s="73"/>
      <c r="FOD35" s="74"/>
      <c r="FOE35" s="74"/>
      <c r="FOF35" s="75"/>
      <c r="FOG35" s="73"/>
      <c r="FOH35" s="74"/>
      <c r="FOI35" s="74"/>
      <c r="FOJ35" s="75"/>
      <c r="FOK35" s="73"/>
      <c r="FOL35" s="74"/>
      <c r="FOM35" s="74"/>
      <c r="FON35" s="75"/>
      <c r="FOO35" s="73"/>
      <c r="FOP35" s="74"/>
      <c r="FOQ35" s="74"/>
      <c r="FOR35" s="75"/>
      <c r="FOS35" s="73"/>
      <c r="FOT35" s="74"/>
      <c r="FOU35" s="74"/>
      <c r="FOV35" s="75"/>
      <c r="FOW35" s="73"/>
      <c r="FOX35" s="74"/>
      <c r="FOY35" s="74"/>
      <c r="FOZ35" s="75"/>
      <c r="FPA35" s="73"/>
      <c r="FPB35" s="74"/>
      <c r="FPC35" s="74"/>
      <c r="FPD35" s="75"/>
      <c r="FPE35" s="73"/>
      <c r="FPF35" s="74"/>
      <c r="FPG35" s="74"/>
      <c r="FPH35" s="75"/>
      <c r="FPI35" s="73"/>
      <c r="FPJ35" s="74"/>
      <c r="FPK35" s="74"/>
      <c r="FPL35" s="75"/>
      <c r="FPM35" s="73"/>
      <c r="FPN35" s="74"/>
      <c r="FPO35" s="74"/>
      <c r="FPP35" s="75"/>
      <c r="FPQ35" s="73"/>
      <c r="FPR35" s="74"/>
      <c r="FPS35" s="74"/>
      <c r="FPT35" s="75"/>
      <c r="FPU35" s="73"/>
      <c r="FPV35" s="74"/>
      <c r="FPW35" s="74"/>
      <c r="FPX35" s="75"/>
      <c r="FPY35" s="73"/>
      <c r="FPZ35" s="74"/>
      <c r="FQA35" s="74"/>
      <c r="FQB35" s="75"/>
      <c r="FQC35" s="73"/>
      <c r="FQD35" s="74"/>
      <c r="FQE35" s="74"/>
      <c r="FQF35" s="75"/>
      <c r="FQG35" s="73"/>
      <c r="FQH35" s="74"/>
      <c r="FQI35" s="74"/>
      <c r="FQJ35" s="75"/>
      <c r="FQK35" s="73"/>
      <c r="FQL35" s="74"/>
      <c r="FQM35" s="74"/>
      <c r="FQN35" s="75"/>
      <c r="FQO35" s="73"/>
      <c r="FQP35" s="74"/>
      <c r="FQQ35" s="74"/>
      <c r="FQR35" s="75"/>
      <c r="FQS35" s="73"/>
      <c r="FQT35" s="74"/>
      <c r="FQU35" s="74"/>
      <c r="FQV35" s="75"/>
      <c r="FQW35" s="73"/>
      <c r="FQX35" s="74"/>
      <c r="FQY35" s="74"/>
      <c r="FQZ35" s="75"/>
      <c r="FRA35" s="73"/>
      <c r="FRB35" s="74"/>
      <c r="FRC35" s="74"/>
      <c r="FRD35" s="75"/>
      <c r="FRE35" s="73"/>
      <c r="FRF35" s="74"/>
      <c r="FRG35" s="74"/>
      <c r="FRH35" s="75"/>
      <c r="FRI35" s="73"/>
      <c r="FRJ35" s="74"/>
      <c r="FRK35" s="74"/>
      <c r="FRL35" s="75"/>
      <c r="FRM35" s="73"/>
      <c r="FRN35" s="74"/>
      <c r="FRO35" s="74"/>
      <c r="FRP35" s="75"/>
      <c r="FRQ35" s="73"/>
      <c r="FRR35" s="74"/>
      <c r="FRS35" s="74"/>
      <c r="FRT35" s="75"/>
      <c r="FRU35" s="73"/>
      <c r="FRV35" s="74"/>
      <c r="FRW35" s="74"/>
      <c r="FRX35" s="75"/>
      <c r="FRY35" s="73"/>
      <c r="FRZ35" s="74"/>
      <c r="FSA35" s="74"/>
      <c r="FSB35" s="75"/>
      <c r="FSC35" s="73"/>
      <c r="FSD35" s="74"/>
      <c r="FSE35" s="74"/>
      <c r="FSF35" s="75"/>
      <c r="FSG35" s="73"/>
      <c r="FSH35" s="74"/>
      <c r="FSI35" s="74"/>
      <c r="FSJ35" s="75"/>
      <c r="FSK35" s="73"/>
      <c r="FSL35" s="74"/>
      <c r="FSM35" s="74"/>
      <c r="FSN35" s="75"/>
      <c r="FSO35" s="73"/>
      <c r="FSP35" s="74"/>
      <c r="FSQ35" s="74"/>
      <c r="FSR35" s="75"/>
      <c r="FSS35" s="73"/>
      <c r="FST35" s="74"/>
      <c r="FSU35" s="74"/>
      <c r="FSV35" s="75"/>
      <c r="FSW35" s="73"/>
      <c r="FSX35" s="74"/>
      <c r="FSY35" s="74"/>
      <c r="FSZ35" s="75"/>
      <c r="FTA35" s="73"/>
      <c r="FTB35" s="74"/>
      <c r="FTC35" s="74"/>
      <c r="FTD35" s="75"/>
      <c r="FTE35" s="73"/>
      <c r="FTF35" s="74"/>
      <c r="FTG35" s="74"/>
      <c r="FTH35" s="75"/>
      <c r="FTI35" s="73"/>
      <c r="FTJ35" s="74"/>
      <c r="FTK35" s="74"/>
      <c r="FTL35" s="75"/>
      <c r="FTM35" s="73"/>
      <c r="FTN35" s="74"/>
      <c r="FTO35" s="74"/>
      <c r="FTP35" s="75"/>
      <c r="FTQ35" s="73"/>
      <c r="FTR35" s="74"/>
      <c r="FTS35" s="74"/>
      <c r="FTT35" s="75"/>
      <c r="FTU35" s="73"/>
      <c r="FTV35" s="74"/>
      <c r="FTW35" s="74"/>
      <c r="FTX35" s="75"/>
      <c r="FTY35" s="73"/>
      <c r="FTZ35" s="74"/>
      <c r="FUA35" s="74"/>
      <c r="FUB35" s="75"/>
      <c r="FUC35" s="73"/>
      <c r="FUD35" s="74"/>
      <c r="FUE35" s="74"/>
      <c r="FUF35" s="75"/>
      <c r="FUG35" s="73"/>
      <c r="FUH35" s="74"/>
      <c r="FUI35" s="74"/>
      <c r="FUJ35" s="75"/>
      <c r="FUK35" s="73"/>
      <c r="FUL35" s="74"/>
      <c r="FUM35" s="74"/>
      <c r="FUN35" s="75"/>
      <c r="FUO35" s="73"/>
      <c r="FUP35" s="74"/>
      <c r="FUQ35" s="74"/>
      <c r="FUR35" s="75"/>
      <c r="FUS35" s="73"/>
      <c r="FUT35" s="74"/>
      <c r="FUU35" s="74"/>
      <c r="FUV35" s="75"/>
      <c r="FUW35" s="73"/>
      <c r="FUX35" s="74"/>
      <c r="FUY35" s="74"/>
      <c r="FUZ35" s="75"/>
      <c r="FVA35" s="73"/>
      <c r="FVB35" s="74"/>
      <c r="FVC35" s="74"/>
      <c r="FVD35" s="75"/>
      <c r="FVE35" s="73"/>
      <c r="FVF35" s="74"/>
      <c r="FVG35" s="74"/>
      <c r="FVH35" s="75"/>
      <c r="FVI35" s="73"/>
      <c r="FVJ35" s="74"/>
      <c r="FVK35" s="74"/>
      <c r="FVL35" s="75"/>
      <c r="FVM35" s="73"/>
      <c r="FVN35" s="74"/>
      <c r="FVO35" s="74"/>
      <c r="FVP35" s="75"/>
      <c r="FVQ35" s="73"/>
      <c r="FVR35" s="74"/>
      <c r="FVS35" s="74"/>
      <c r="FVT35" s="75"/>
      <c r="FVU35" s="73"/>
      <c r="FVV35" s="74"/>
      <c r="FVW35" s="74"/>
      <c r="FVX35" s="75"/>
      <c r="FVY35" s="73"/>
      <c r="FVZ35" s="74"/>
      <c r="FWA35" s="74"/>
      <c r="FWB35" s="75"/>
      <c r="FWC35" s="73"/>
      <c r="FWD35" s="74"/>
      <c r="FWE35" s="74"/>
      <c r="FWF35" s="75"/>
      <c r="FWG35" s="73"/>
      <c r="FWH35" s="74"/>
      <c r="FWI35" s="74"/>
      <c r="FWJ35" s="75"/>
      <c r="FWK35" s="73"/>
      <c r="FWL35" s="74"/>
      <c r="FWM35" s="74"/>
      <c r="FWN35" s="75"/>
      <c r="FWO35" s="73"/>
      <c r="FWP35" s="74"/>
      <c r="FWQ35" s="74"/>
      <c r="FWR35" s="75"/>
      <c r="FWS35" s="73"/>
      <c r="FWT35" s="74"/>
      <c r="FWU35" s="74"/>
      <c r="FWV35" s="75"/>
      <c r="FWW35" s="73"/>
      <c r="FWX35" s="74"/>
      <c r="FWY35" s="74"/>
      <c r="FWZ35" s="75"/>
      <c r="FXA35" s="73"/>
      <c r="FXB35" s="74"/>
      <c r="FXC35" s="74"/>
      <c r="FXD35" s="75"/>
      <c r="FXE35" s="73"/>
      <c r="FXF35" s="74"/>
      <c r="FXG35" s="74"/>
      <c r="FXH35" s="75"/>
      <c r="FXI35" s="73"/>
      <c r="FXJ35" s="74"/>
      <c r="FXK35" s="74"/>
      <c r="FXL35" s="75"/>
      <c r="FXM35" s="73"/>
      <c r="FXN35" s="74"/>
      <c r="FXO35" s="74"/>
      <c r="FXP35" s="75"/>
      <c r="FXQ35" s="73"/>
      <c r="FXR35" s="74"/>
      <c r="FXS35" s="74"/>
      <c r="FXT35" s="75"/>
      <c r="FXU35" s="73"/>
      <c r="FXV35" s="74"/>
      <c r="FXW35" s="74"/>
      <c r="FXX35" s="75"/>
      <c r="FXY35" s="73"/>
      <c r="FXZ35" s="74"/>
      <c r="FYA35" s="74"/>
      <c r="FYB35" s="75"/>
      <c r="FYC35" s="73"/>
      <c r="FYD35" s="74"/>
      <c r="FYE35" s="74"/>
      <c r="FYF35" s="75"/>
      <c r="FYG35" s="73"/>
      <c r="FYH35" s="74"/>
      <c r="FYI35" s="74"/>
      <c r="FYJ35" s="75"/>
      <c r="FYK35" s="73"/>
      <c r="FYL35" s="74"/>
      <c r="FYM35" s="74"/>
      <c r="FYN35" s="75"/>
      <c r="FYO35" s="73"/>
      <c r="FYP35" s="74"/>
      <c r="FYQ35" s="74"/>
      <c r="FYR35" s="75"/>
      <c r="FYS35" s="73"/>
      <c r="FYT35" s="74"/>
      <c r="FYU35" s="74"/>
      <c r="FYV35" s="75"/>
      <c r="FYW35" s="73"/>
      <c r="FYX35" s="74"/>
      <c r="FYY35" s="74"/>
      <c r="FYZ35" s="75"/>
      <c r="FZA35" s="73"/>
      <c r="FZB35" s="74"/>
      <c r="FZC35" s="74"/>
      <c r="FZD35" s="75"/>
      <c r="FZE35" s="73"/>
      <c r="FZF35" s="74"/>
      <c r="FZG35" s="74"/>
      <c r="FZH35" s="75"/>
      <c r="FZI35" s="73"/>
      <c r="FZJ35" s="74"/>
      <c r="FZK35" s="74"/>
      <c r="FZL35" s="75"/>
      <c r="FZM35" s="73"/>
      <c r="FZN35" s="74"/>
      <c r="FZO35" s="74"/>
      <c r="FZP35" s="75"/>
      <c r="FZQ35" s="73"/>
      <c r="FZR35" s="74"/>
      <c r="FZS35" s="74"/>
      <c r="FZT35" s="75"/>
      <c r="FZU35" s="73"/>
      <c r="FZV35" s="74"/>
      <c r="FZW35" s="74"/>
      <c r="FZX35" s="75"/>
      <c r="FZY35" s="73"/>
      <c r="FZZ35" s="74"/>
      <c r="GAA35" s="74"/>
      <c r="GAB35" s="75"/>
      <c r="GAC35" s="73"/>
      <c r="GAD35" s="74"/>
      <c r="GAE35" s="74"/>
      <c r="GAF35" s="75"/>
      <c r="GAG35" s="73"/>
      <c r="GAH35" s="74"/>
      <c r="GAI35" s="74"/>
      <c r="GAJ35" s="75"/>
      <c r="GAK35" s="73"/>
      <c r="GAL35" s="74"/>
      <c r="GAM35" s="74"/>
      <c r="GAN35" s="75"/>
      <c r="GAO35" s="73"/>
      <c r="GAP35" s="74"/>
      <c r="GAQ35" s="74"/>
      <c r="GAR35" s="75"/>
      <c r="GAS35" s="73"/>
      <c r="GAT35" s="74"/>
      <c r="GAU35" s="74"/>
      <c r="GAV35" s="75"/>
      <c r="GAW35" s="73"/>
      <c r="GAX35" s="74"/>
      <c r="GAY35" s="74"/>
      <c r="GAZ35" s="75"/>
      <c r="GBA35" s="73"/>
      <c r="GBB35" s="74"/>
      <c r="GBC35" s="74"/>
      <c r="GBD35" s="75"/>
      <c r="GBE35" s="73"/>
      <c r="GBF35" s="74"/>
      <c r="GBG35" s="74"/>
      <c r="GBH35" s="75"/>
      <c r="GBI35" s="73"/>
      <c r="GBJ35" s="74"/>
      <c r="GBK35" s="74"/>
      <c r="GBL35" s="75"/>
      <c r="GBM35" s="73"/>
      <c r="GBN35" s="74"/>
      <c r="GBO35" s="74"/>
      <c r="GBP35" s="75"/>
      <c r="GBQ35" s="73"/>
      <c r="GBR35" s="74"/>
      <c r="GBS35" s="74"/>
      <c r="GBT35" s="75"/>
      <c r="GBU35" s="73"/>
      <c r="GBV35" s="74"/>
      <c r="GBW35" s="74"/>
      <c r="GBX35" s="75"/>
      <c r="GBY35" s="73"/>
      <c r="GBZ35" s="74"/>
      <c r="GCA35" s="74"/>
      <c r="GCB35" s="75"/>
      <c r="GCC35" s="73"/>
      <c r="GCD35" s="74"/>
      <c r="GCE35" s="74"/>
      <c r="GCF35" s="75"/>
      <c r="GCG35" s="73"/>
      <c r="GCH35" s="74"/>
      <c r="GCI35" s="74"/>
      <c r="GCJ35" s="75"/>
      <c r="GCK35" s="73"/>
      <c r="GCL35" s="74"/>
      <c r="GCM35" s="74"/>
      <c r="GCN35" s="75"/>
      <c r="GCO35" s="73"/>
      <c r="GCP35" s="74"/>
      <c r="GCQ35" s="74"/>
      <c r="GCR35" s="75"/>
      <c r="GCS35" s="73"/>
      <c r="GCT35" s="74"/>
      <c r="GCU35" s="74"/>
      <c r="GCV35" s="75"/>
      <c r="GCW35" s="73"/>
      <c r="GCX35" s="74"/>
      <c r="GCY35" s="74"/>
      <c r="GCZ35" s="75"/>
      <c r="GDA35" s="73"/>
      <c r="GDB35" s="74"/>
      <c r="GDC35" s="74"/>
      <c r="GDD35" s="75"/>
      <c r="GDE35" s="73"/>
      <c r="GDF35" s="74"/>
      <c r="GDG35" s="74"/>
      <c r="GDH35" s="75"/>
      <c r="GDI35" s="73"/>
      <c r="GDJ35" s="74"/>
      <c r="GDK35" s="74"/>
      <c r="GDL35" s="75"/>
      <c r="GDM35" s="73"/>
      <c r="GDN35" s="74"/>
      <c r="GDO35" s="74"/>
      <c r="GDP35" s="75"/>
      <c r="GDQ35" s="73"/>
      <c r="GDR35" s="74"/>
      <c r="GDS35" s="74"/>
      <c r="GDT35" s="75"/>
      <c r="GDU35" s="73"/>
      <c r="GDV35" s="74"/>
      <c r="GDW35" s="74"/>
      <c r="GDX35" s="75"/>
      <c r="GDY35" s="73"/>
      <c r="GDZ35" s="74"/>
      <c r="GEA35" s="74"/>
      <c r="GEB35" s="75"/>
      <c r="GEC35" s="73"/>
      <c r="GED35" s="74"/>
      <c r="GEE35" s="74"/>
      <c r="GEF35" s="75"/>
      <c r="GEG35" s="73"/>
      <c r="GEH35" s="74"/>
      <c r="GEI35" s="74"/>
      <c r="GEJ35" s="75"/>
      <c r="GEK35" s="73"/>
      <c r="GEL35" s="74"/>
      <c r="GEM35" s="74"/>
      <c r="GEN35" s="75"/>
      <c r="GEO35" s="73"/>
      <c r="GEP35" s="74"/>
      <c r="GEQ35" s="74"/>
      <c r="GER35" s="75"/>
      <c r="GES35" s="73"/>
      <c r="GET35" s="74"/>
      <c r="GEU35" s="74"/>
      <c r="GEV35" s="75"/>
      <c r="GEW35" s="73"/>
      <c r="GEX35" s="74"/>
      <c r="GEY35" s="74"/>
      <c r="GEZ35" s="75"/>
      <c r="GFA35" s="73"/>
      <c r="GFB35" s="74"/>
      <c r="GFC35" s="74"/>
      <c r="GFD35" s="75"/>
      <c r="GFE35" s="73"/>
      <c r="GFF35" s="74"/>
      <c r="GFG35" s="74"/>
      <c r="GFH35" s="75"/>
      <c r="GFI35" s="73"/>
      <c r="GFJ35" s="74"/>
      <c r="GFK35" s="74"/>
      <c r="GFL35" s="75"/>
      <c r="GFM35" s="73"/>
      <c r="GFN35" s="74"/>
      <c r="GFO35" s="74"/>
      <c r="GFP35" s="75"/>
      <c r="GFQ35" s="73"/>
      <c r="GFR35" s="74"/>
      <c r="GFS35" s="74"/>
      <c r="GFT35" s="75"/>
      <c r="GFU35" s="73"/>
      <c r="GFV35" s="74"/>
      <c r="GFW35" s="74"/>
      <c r="GFX35" s="75"/>
      <c r="GFY35" s="73"/>
      <c r="GFZ35" s="74"/>
      <c r="GGA35" s="74"/>
      <c r="GGB35" s="75"/>
      <c r="GGC35" s="73"/>
      <c r="GGD35" s="74"/>
      <c r="GGE35" s="74"/>
      <c r="GGF35" s="75"/>
      <c r="GGG35" s="73"/>
      <c r="GGH35" s="74"/>
      <c r="GGI35" s="74"/>
      <c r="GGJ35" s="75"/>
      <c r="GGK35" s="73"/>
      <c r="GGL35" s="74"/>
      <c r="GGM35" s="74"/>
      <c r="GGN35" s="75"/>
      <c r="GGO35" s="73"/>
      <c r="GGP35" s="74"/>
      <c r="GGQ35" s="74"/>
      <c r="GGR35" s="75"/>
      <c r="GGS35" s="73"/>
      <c r="GGT35" s="74"/>
      <c r="GGU35" s="74"/>
      <c r="GGV35" s="75"/>
      <c r="GGW35" s="73"/>
      <c r="GGX35" s="74"/>
      <c r="GGY35" s="74"/>
      <c r="GGZ35" s="75"/>
      <c r="GHA35" s="73"/>
      <c r="GHB35" s="74"/>
      <c r="GHC35" s="74"/>
      <c r="GHD35" s="75"/>
      <c r="GHE35" s="73"/>
      <c r="GHF35" s="74"/>
      <c r="GHG35" s="74"/>
      <c r="GHH35" s="75"/>
      <c r="GHI35" s="73"/>
      <c r="GHJ35" s="74"/>
      <c r="GHK35" s="74"/>
      <c r="GHL35" s="75"/>
      <c r="GHM35" s="73"/>
      <c r="GHN35" s="74"/>
      <c r="GHO35" s="74"/>
      <c r="GHP35" s="75"/>
      <c r="GHQ35" s="73"/>
      <c r="GHR35" s="74"/>
      <c r="GHS35" s="74"/>
      <c r="GHT35" s="75"/>
      <c r="GHU35" s="73"/>
      <c r="GHV35" s="74"/>
      <c r="GHW35" s="74"/>
      <c r="GHX35" s="75"/>
      <c r="GHY35" s="73"/>
      <c r="GHZ35" s="74"/>
      <c r="GIA35" s="74"/>
      <c r="GIB35" s="75"/>
      <c r="GIC35" s="73"/>
      <c r="GID35" s="74"/>
      <c r="GIE35" s="74"/>
      <c r="GIF35" s="75"/>
      <c r="GIG35" s="73"/>
      <c r="GIH35" s="74"/>
      <c r="GII35" s="74"/>
      <c r="GIJ35" s="75"/>
      <c r="GIK35" s="73"/>
      <c r="GIL35" s="74"/>
      <c r="GIM35" s="74"/>
      <c r="GIN35" s="75"/>
      <c r="GIO35" s="73"/>
      <c r="GIP35" s="74"/>
      <c r="GIQ35" s="74"/>
      <c r="GIR35" s="75"/>
      <c r="GIS35" s="73"/>
      <c r="GIT35" s="74"/>
      <c r="GIU35" s="74"/>
      <c r="GIV35" s="75"/>
      <c r="GIW35" s="73"/>
      <c r="GIX35" s="74"/>
      <c r="GIY35" s="74"/>
      <c r="GIZ35" s="75"/>
      <c r="GJA35" s="73"/>
      <c r="GJB35" s="74"/>
      <c r="GJC35" s="74"/>
      <c r="GJD35" s="75"/>
      <c r="GJE35" s="73"/>
      <c r="GJF35" s="74"/>
      <c r="GJG35" s="74"/>
      <c r="GJH35" s="75"/>
      <c r="GJI35" s="73"/>
      <c r="GJJ35" s="74"/>
      <c r="GJK35" s="74"/>
      <c r="GJL35" s="75"/>
      <c r="GJM35" s="73"/>
      <c r="GJN35" s="74"/>
      <c r="GJO35" s="74"/>
      <c r="GJP35" s="75"/>
      <c r="GJQ35" s="73"/>
      <c r="GJR35" s="74"/>
      <c r="GJS35" s="74"/>
      <c r="GJT35" s="75"/>
      <c r="GJU35" s="73"/>
      <c r="GJV35" s="74"/>
      <c r="GJW35" s="74"/>
      <c r="GJX35" s="75"/>
      <c r="GJY35" s="73"/>
      <c r="GJZ35" s="74"/>
      <c r="GKA35" s="74"/>
      <c r="GKB35" s="75"/>
      <c r="GKC35" s="73"/>
      <c r="GKD35" s="74"/>
      <c r="GKE35" s="74"/>
      <c r="GKF35" s="75"/>
      <c r="GKG35" s="73"/>
      <c r="GKH35" s="74"/>
      <c r="GKI35" s="74"/>
      <c r="GKJ35" s="75"/>
      <c r="GKK35" s="73"/>
      <c r="GKL35" s="74"/>
      <c r="GKM35" s="74"/>
      <c r="GKN35" s="75"/>
      <c r="GKO35" s="73"/>
      <c r="GKP35" s="74"/>
      <c r="GKQ35" s="74"/>
      <c r="GKR35" s="75"/>
      <c r="GKS35" s="73"/>
      <c r="GKT35" s="74"/>
      <c r="GKU35" s="74"/>
      <c r="GKV35" s="75"/>
      <c r="GKW35" s="73"/>
      <c r="GKX35" s="74"/>
      <c r="GKY35" s="74"/>
      <c r="GKZ35" s="75"/>
      <c r="GLA35" s="73"/>
      <c r="GLB35" s="74"/>
      <c r="GLC35" s="74"/>
      <c r="GLD35" s="75"/>
      <c r="GLE35" s="73"/>
      <c r="GLF35" s="74"/>
      <c r="GLG35" s="74"/>
      <c r="GLH35" s="75"/>
      <c r="GLI35" s="73"/>
      <c r="GLJ35" s="74"/>
      <c r="GLK35" s="74"/>
      <c r="GLL35" s="75"/>
      <c r="GLM35" s="73"/>
      <c r="GLN35" s="74"/>
      <c r="GLO35" s="74"/>
      <c r="GLP35" s="75"/>
      <c r="GLQ35" s="73"/>
      <c r="GLR35" s="74"/>
      <c r="GLS35" s="74"/>
      <c r="GLT35" s="75"/>
      <c r="GLU35" s="73"/>
      <c r="GLV35" s="74"/>
      <c r="GLW35" s="74"/>
      <c r="GLX35" s="75"/>
      <c r="GLY35" s="73"/>
      <c r="GLZ35" s="74"/>
      <c r="GMA35" s="74"/>
      <c r="GMB35" s="75"/>
      <c r="GMC35" s="73"/>
      <c r="GMD35" s="74"/>
      <c r="GME35" s="74"/>
      <c r="GMF35" s="75"/>
      <c r="GMG35" s="73"/>
      <c r="GMH35" s="74"/>
      <c r="GMI35" s="74"/>
      <c r="GMJ35" s="75"/>
      <c r="GMK35" s="73"/>
      <c r="GML35" s="74"/>
      <c r="GMM35" s="74"/>
      <c r="GMN35" s="75"/>
      <c r="GMO35" s="73"/>
      <c r="GMP35" s="74"/>
      <c r="GMQ35" s="74"/>
      <c r="GMR35" s="75"/>
      <c r="GMS35" s="73"/>
      <c r="GMT35" s="74"/>
      <c r="GMU35" s="74"/>
      <c r="GMV35" s="75"/>
      <c r="GMW35" s="73"/>
      <c r="GMX35" s="74"/>
      <c r="GMY35" s="74"/>
      <c r="GMZ35" s="75"/>
      <c r="GNA35" s="73"/>
      <c r="GNB35" s="74"/>
      <c r="GNC35" s="74"/>
      <c r="GND35" s="75"/>
      <c r="GNE35" s="73"/>
      <c r="GNF35" s="74"/>
      <c r="GNG35" s="74"/>
      <c r="GNH35" s="75"/>
      <c r="GNI35" s="73"/>
      <c r="GNJ35" s="74"/>
      <c r="GNK35" s="74"/>
      <c r="GNL35" s="75"/>
      <c r="GNM35" s="73"/>
      <c r="GNN35" s="74"/>
      <c r="GNO35" s="74"/>
      <c r="GNP35" s="75"/>
      <c r="GNQ35" s="73"/>
      <c r="GNR35" s="74"/>
      <c r="GNS35" s="74"/>
      <c r="GNT35" s="75"/>
      <c r="GNU35" s="73"/>
      <c r="GNV35" s="74"/>
      <c r="GNW35" s="74"/>
      <c r="GNX35" s="75"/>
      <c r="GNY35" s="73"/>
      <c r="GNZ35" s="74"/>
      <c r="GOA35" s="74"/>
      <c r="GOB35" s="75"/>
      <c r="GOC35" s="73"/>
      <c r="GOD35" s="74"/>
      <c r="GOE35" s="74"/>
      <c r="GOF35" s="75"/>
      <c r="GOG35" s="73"/>
      <c r="GOH35" s="74"/>
      <c r="GOI35" s="74"/>
      <c r="GOJ35" s="75"/>
      <c r="GOK35" s="73"/>
      <c r="GOL35" s="74"/>
      <c r="GOM35" s="74"/>
      <c r="GON35" s="75"/>
      <c r="GOO35" s="73"/>
      <c r="GOP35" s="74"/>
      <c r="GOQ35" s="74"/>
      <c r="GOR35" s="75"/>
      <c r="GOS35" s="73"/>
      <c r="GOT35" s="74"/>
      <c r="GOU35" s="74"/>
      <c r="GOV35" s="75"/>
      <c r="GOW35" s="73"/>
      <c r="GOX35" s="74"/>
      <c r="GOY35" s="74"/>
      <c r="GOZ35" s="75"/>
      <c r="GPA35" s="73"/>
      <c r="GPB35" s="74"/>
      <c r="GPC35" s="74"/>
      <c r="GPD35" s="75"/>
      <c r="GPE35" s="73"/>
      <c r="GPF35" s="74"/>
      <c r="GPG35" s="74"/>
      <c r="GPH35" s="75"/>
      <c r="GPI35" s="73"/>
      <c r="GPJ35" s="74"/>
      <c r="GPK35" s="74"/>
      <c r="GPL35" s="75"/>
      <c r="GPM35" s="73"/>
      <c r="GPN35" s="74"/>
      <c r="GPO35" s="74"/>
      <c r="GPP35" s="75"/>
      <c r="GPQ35" s="73"/>
      <c r="GPR35" s="74"/>
      <c r="GPS35" s="74"/>
      <c r="GPT35" s="75"/>
      <c r="GPU35" s="73"/>
      <c r="GPV35" s="74"/>
      <c r="GPW35" s="74"/>
      <c r="GPX35" s="75"/>
      <c r="GPY35" s="73"/>
      <c r="GPZ35" s="74"/>
      <c r="GQA35" s="74"/>
      <c r="GQB35" s="75"/>
      <c r="GQC35" s="73"/>
      <c r="GQD35" s="74"/>
      <c r="GQE35" s="74"/>
      <c r="GQF35" s="75"/>
      <c r="GQG35" s="73"/>
      <c r="GQH35" s="74"/>
      <c r="GQI35" s="74"/>
      <c r="GQJ35" s="75"/>
      <c r="GQK35" s="73"/>
      <c r="GQL35" s="74"/>
      <c r="GQM35" s="74"/>
      <c r="GQN35" s="75"/>
      <c r="GQO35" s="73"/>
      <c r="GQP35" s="74"/>
      <c r="GQQ35" s="74"/>
      <c r="GQR35" s="75"/>
      <c r="GQS35" s="73"/>
      <c r="GQT35" s="74"/>
      <c r="GQU35" s="74"/>
      <c r="GQV35" s="75"/>
      <c r="GQW35" s="73"/>
      <c r="GQX35" s="74"/>
      <c r="GQY35" s="74"/>
      <c r="GQZ35" s="75"/>
      <c r="GRA35" s="73"/>
      <c r="GRB35" s="74"/>
      <c r="GRC35" s="74"/>
      <c r="GRD35" s="75"/>
      <c r="GRE35" s="73"/>
      <c r="GRF35" s="74"/>
      <c r="GRG35" s="74"/>
      <c r="GRH35" s="75"/>
      <c r="GRI35" s="73"/>
      <c r="GRJ35" s="74"/>
      <c r="GRK35" s="74"/>
      <c r="GRL35" s="75"/>
      <c r="GRM35" s="73"/>
      <c r="GRN35" s="74"/>
      <c r="GRO35" s="74"/>
      <c r="GRP35" s="75"/>
      <c r="GRQ35" s="73"/>
      <c r="GRR35" s="74"/>
      <c r="GRS35" s="74"/>
      <c r="GRT35" s="75"/>
      <c r="GRU35" s="73"/>
      <c r="GRV35" s="74"/>
      <c r="GRW35" s="74"/>
      <c r="GRX35" s="75"/>
      <c r="GRY35" s="73"/>
      <c r="GRZ35" s="74"/>
      <c r="GSA35" s="74"/>
      <c r="GSB35" s="75"/>
      <c r="GSC35" s="73"/>
      <c r="GSD35" s="74"/>
      <c r="GSE35" s="74"/>
      <c r="GSF35" s="75"/>
      <c r="GSG35" s="73"/>
      <c r="GSH35" s="74"/>
      <c r="GSI35" s="74"/>
      <c r="GSJ35" s="75"/>
      <c r="GSK35" s="73"/>
      <c r="GSL35" s="74"/>
      <c r="GSM35" s="74"/>
      <c r="GSN35" s="75"/>
      <c r="GSO35" s="73"/>
      <c r="GSP35" s="74"/>
      <c r="GSQ35" s="74"/>
      <c r="GSR35" s="75"/>
      <c r="GSS35" s="73"/>
      <c r="GST35" s="74"/>
      <c r="GSU35" s="74"/>
      <c r="GSV35" s="75"/>
      <c r="GSW35" s="73"/>
      <c r="GSX35" s="74"/>
      <c r="GSY35" s="74"/>
      <c r="GSZ35" s="75"/>
      <c r="GTA35" s="73"/>
      <c r="GTB35" s="74"/>
      <c r="GTC35" s="74"/>
      <c r="GTD35" s="75"/>
      <c r="GTE35" s="73"/>
      <c r="GTF35" s="74"/>
      <c r="GTG35" s="74"/>
      <c r="GTH35" s="75"/>
      <c r="GTI35" s="73"/>
      <c r="GTJ35" s="74"/>
      <c r="GTK35" s="74"/>
      <c r="GTL35" s="75"/>
      <c r="GTM35" s="73"/>
      <c r="GTN35" s="74"/>
      <c r="GTO35" s="74"/>
      <c r="GTP35" s="75"/>
      <c r="GTQ35" s="73"/>
      <c r="GTR35" s="74"/>
      <c r="GTS35" s="74"/>
      <c r="GTT35" s="75"/>
      <c r="GTU35" s="73"/>
      <c r="GTV35" s="74"/>
      <c r="GTW35" s="74"/>
      <c r="GTX35" s="75"/>
      <c r="GTY35" s="73"/>
      <c r="GTZ35" s="74"/>
      <c r="GUA35" s="74"/>
      <c r="GUB35" s="75"/>
      <c r="GUC35" s="73"/>
      <c r="GUD35" s="74"/>
      <c r="GUE35" s="74"/>
      <c r="GUF35" s="75"/>
      <c r="GUG35" s="73"/>
      <c r="GUH35" s="74"/>
      <c r="GUI35" s="74"/>
      <c r="GUJ35" s="75"/>
      <c r="GUK35" s="73"/>
      <c r="GUL35" s="74"/>
      <c r="GUM35" s="74"/>
      <c r="GUN35" s="75"/>
      <c r="GUO35" s="73"/>
      <c r="GUP35" s="74"/>
      <c r="GUQ35" s="74"/>
      <c r="GUR35" s="75"/>
      <c r="GUS35" s="73"/>
      <c r="GUT35" s="74"/>
      <c r="GUU35" s="74"/>
      <c r="GUV35" s="75"/>
      <c r="GUW35" s="73"/>
      <c r="GUX35" s="74"/>
      <c r="GUY35" s="74"/>
      <c r="GUZ35" s="75"/>
      <c r="GVA35" s="73"/>
      <c r="GVB35" s="74"/>
      <c r="GVC35" s="74"/>
      <c r="GVD35" s="75"/>
      <c r="GVE35" s="73"/>
      <c r="GVF35" s="74"/>
      <c r="GVG35" s="74"/>
      <c r="GVH35" s="75"/>
      <c r="GVI35" s="73"/>
      <c r="GVJ35" s="74"/>
      <c r="GVK35" s="74"/>
      <c r="GVL35" s="75"/>
      <c r="GVM35" s="73"/>
      <c r="GVN35" s="74"/>
      <c r="GVO35" s="74"/>
      <c r="GVP35" s="75"/>
      <c r="GVQ35" s="73"/>
      <c r="GVR35" s="74"/>
      <c r="GVS35" s="74"/>
      <c r="GVT35" s="75"/>
      <c r="GVU35" s="73"/>
      <c r="GVV35" s="74"/>
      <c r="GVW35" s="74"/>
      <c r="GVX35" s="75"/>
      <c r="GVY35" s="73"/>
      <c r="GVZ35" s="74"/>
      <c r="GWA35" s="74"/>
      <c r="GWB35" s="75"/>
      <c r="GWC35" s="73"/>
      <c r="GWD35" s="74"/>
      <c r="GWE35" s="74"/>
      <c r="GWF35" s="75"/>
      <c r="GWG35" s="73"/>
      <c r="GWH35" s="74"/>
      <c r="GWI35" s="74"/>
      <c r="GWJ35" s="75"/>
      <c r="GWK35" s="73"/>
      <c r="GWL35" s="74"/>
      <c r="GWM35" s="74"/>
      <c r="GWN35" s="75"/>
      <c r="GWO35" s="73"/>
      <c r="GWP35" s="74"/>
      <c r="GWQ35" s="74"/>
      <c r="GWR35" s="75"/>
      <c r="GWS35" s="73"/>
      <c r="GWT35" s="74"/>
      <c r="GWU35" s="74"/>
      <c r="GWV35" s="75"/>
      <c r="GWW35" s="73"/>
      <c r="GWX35" s="74"/>
      <c r="GWY35" s="74"/>
      <c r="GWZ35" s="75"/>
      <c r="GXA35" s="73"/>
      <c r="GXB35" s="74"/>
      <c r="GXC35" s="74"/>
      <c r="GXD35" s="75"/>
      <c r="GXE35" s="73"/>
      <c r="GXF35" s="74"/>
      <c r="GXG35" s="74"/>
      <c r="GXH35" s="75"/>
      <c r="GXI35" s="73"/>
      <c r="GXJ35" s="74"/>
      <c r="GXK35" s="74"/>
      <c r="GXL35" s="75"/>
      <c r="GXM35" s="73"/>
      <c r="GXN35" s="74"/>
      <c r="GXO35" s="74"/>
      <c r="GXP35" s="75"/>
      <c r="GXQ35" s="73"/>
      <c r="GXR35" s="74"/>
      <c r="GXS35" s="74"/>
      <c r="GXT35" s="75"/>
      <c r="GXU35" s="73"/>
      <c r="GXV35" s="74"/>
      <c r="GXW35" s="74"/>
      <c r="GXX35" s="75"/>
      <c r="GXY35" s="73"/>
      <c r="GXZ35" s="74"/>
      <c r="GYA35" s="74"/>
      <c r="GYB35" s="75"/>
      <c r="GYC35" s="73"/>
      <c r="GYD35" s="74"/>
      <c r="GYE35" s="74"/>
      <c r="GYF35" s="75"/>
      <c r="GYG35" s="73"/>
      <c r="GYH35" s="74"/>
      <c r="GYI35" s="74"/>
      <c r="GYJ35" s="75"/>
      <c r="GYK35" s="73"/>
      <c r="GYL35" s="74"/>
      <c r="GYM35" s="74"/>
      <c r="GYN35" s="75"/>
      <c r="GYO35" s="73"/>
      <c r="GYP35" s="74"/>
      <c r="GYQ35" s="74"/>
      <c r="GYR35" s="75"/>
      <c r="GYS35" s="73"/>
      <c r="GYT35" s="74"/>
      <c r="GYU35" s="74"/>
      <c r="GYV35" s="75"/>
      <c r="GYW35" s="73"/>
      <c r="GYX35" s="74"/>
      <c r="GYY35" s="74"/>
      <c r="GYZ35" s="75"/>
      <c r="GZA35" s="73"/>
      <c r="GZB35" s="74"/>
      <c r="GZC35" s="74"/>
      <c r="GZD35" s="75"/>
      <c r="GZE35" s="73"/>
      <c r="GZF35" s="74"/>
      <c r="GZG35" s="74"/>
      <c r="GZH35" s="75"/>
      <c r="GZI35" s="73"/>
      <c r="GZJ35" s="74"/>
      <c r="GZK35" s="74"/>
      <c r="GZL35" s="75"/>
      <c r="GZM35" s="73"/>
      <c r="GZN35" s="74"/>
      <c r="GZO35" s="74"/>
      <c r="GZP35" s="75"/>
      <c r="GZQ35" s="73"/>
      <c r="GZR35" s="74"/>
      <c r="GZS35" s="74"/>
      <c r="GZT35" s="75"/>
      <c r="GZU35" s="73"/>
      <c r="GZV35" s="74"/>
      <c r="GZW35" s="74"/>
      <c r="GZX35" s="75"/>
      <c r="GZY35" s="73"/>
      <c r="GZZ35" s="74"/>
      <c r="HAA35" s="74"/>
      <c r="HAB35" s="75"/>
      <c r="HAC35" s="73"/>
      <c r="HAD35" s="74"/>
      <c r="HAE35" s="74"/>
      <c r="HAF35" s="75"/>
      <c r="HAG35" s="73"/>
      <c r="HAH35" s="74"/>
      <c r="HAI35" s="74"/>
      <c r="HAJ35" s="75"/>
      <c r="HAK35" s="73"/>
      <c r="HAL35" s="74"/>
      <c r="HAM35" s="74"/>
      <c r="HAN35" s="75"/>
      <c r="HAO35" s="73"/>
      <c r="HAP35" s="74"/>
      <c r="HAQ35" s="74"/>
      <c r="HAR35" s="75"/>
      <c r="HAS35" s="73"/>
      <c r="HAT35" s="74"/>
      <c r="HAU35" s="74"/>
      <c r="HAV35" s="75"/>
      <c r="HAW35" s="73"/>
      <c r="HAX35" s="74"/>
      <c r="HAY35" s="74"/>
      <c r="HAZ35" s="75"/>
      <c r="HBA35" s="73"/>
      <c r="HBB35" s="74"/>
      <c r="HBC35" s="74"/>
      <c r="HBD35" s="75"/>
      <c r="HBE35" s="73"/>
      <c r="HBF35" s="74"/>
      <c r="HBG35" s="74"/>
      <c r="HBH35" s="75"/>
      <c r="HBI35" s="73"/>
      <c r="HBJ35" s="74"/>
      <c r="HBK35" s="74"/>
      <c r="HBL35" s="75"/>
      <c r="HBM35" s="73"/>
      <c r="HBN35" s="74"/>
      <c r="HBO35" s="74"/>
      <c r="HBP35" s="75"/>
      <c r="HBQ35" s="73"/>
      <c r="HBR35" s="74"/>
      <c r="HBS35" s="74"/>
      <c r="HBT35" s="75"/>
      <c r="HBU35" s="73"/>
      <c r="HBV35" s="74"/>
      <c r="HBW35" s="74"/>
      <c r="HBX35" s="75"/>
      <c r="HBY35" s="73"/>
      <c r="HBZ35" s="74"/>
      <c r="HCA35" s="74"/>
      <c r="HCB35" s="75"/>
      <c r="HCC35" s="73"/>
      <c r="HCD35" s="74"/>
      <c r="HCE35" s="74"/>
      <c r="HCF35" s="75"/>
      <c r="HCG35" s="73"/>
      <c r="HCH35" s="74"/>
      <c r="HCI35" s="74"/>
      <c r="HCJ35" s="75"/>
      <c r="HCK35" s="73"/>
      <c r="HCL35" s="74"/>
      <c r="HCM35" s="74"/>
      <c r="HCN35" s="75"/>
      <c r="HCO35" s="73"/>
      <c r="HCP35" s="74"/>
      <c r="HCQ35" s="74"/>
      <c r="HCR35" s="75"/>
      <c r="HCS35" s="73"/>
      <c r="HCT35" s="74"/>
      <c r="HCU35" s="74"/>
      <c r="HCV35" s="75"/>
      <c r="HCW35" s="73"/>
      <c r="HCX35" s="74"/>
      <c r="HCY35" s="74"/>
      <c r="HCZ35" s="75"/>
      <c r="HDA35" s="73"/>
      <c r="HDB35" s="74"/>
      <c r="HDC35" s="74"/>
      <c r="HDD35" s="75"/>
      <c r="HDE35" s="73"/>
      <c r="HDF35" s="74"/>
      <c r="HDG35" s="74"/>
      <c r="HDH35" s="75"/>
      <c r="HDI35" s="73"/>
      <c r="HDJ35" s="74"/>
      <c r="HDK35" s="74"/>
      <c r="HDL35" s="75"/>
      <c r="HDM35" s="73"/>
      <c r="HDN35" s="74"/>
      <c r="HDO35" s="74"/>
      <c r="HDP35" s="75"/>
      <c r="HDQ35" s="73"/>
      <c r="HDR35" s="74"/>
      <c r="HDS35" s="74"/>
      <c r="HDT35" s="75"/>
      <c r="HDU35" s="73"/>
      <c r="HDV35" s="74"/>
      <c r="HDW35" s="74"/>
      <c r="HDX35" s="75"/>
      <c r="HDY35" s="73"/>
      <c r="HDZ35" s="74"/>
      <c r="HEA35" s="74"/>
      <c r="HEB35" s="75"/>
      <c r="HEC35" s="73"/>
      <c r="HED35" s="74"/>
      <c r="HEE35" s="74"/>
      <c r="HEF35" s="75"/>
      <c r="HEG35" s="73"/>
      <c r="HEH35" s="74"/>
      <c r="HEI35" s="74"/>
      <c r="HEJ35" s="75"/>
      <c r="HEK35" s="73"/>
      <c r="HEL35" s="74"/>
      <c r="HEM35" s="74"/>
      <c r="HEN35" s="75"/>
      <c r="HEO35" s="73"/>
      <c r="HEP35" s="74"/>
      <c r="HEQ35" s="74"/>
      <c r="HER35" s="75"/>
      <c r="HES35" s="73"/>
      <c r="HET35" s="74"/>
      <c r="HEU35" s="74"/>
      <c r="HEV35" s="75"/>
      <c r="HEW35" s="73"/>
      <c r="HEX35" s="74"/>
      <c r="HEY35" s="74"/>
      <c r="HEZ35" s="75"/>
      <c r="HFA35" s="73"/>
      <c r="HFB35" s="74"/>
      <c r="HFC35" s="74"/>
      <c r="HFD35" s="75"/>
      <c r="HFE35" s="73"/>
      <c r="HFF35" s="74"/>
      <c r="HFG35" s="74"/>
      <c r="HFH35" s="75"/>
      <c r="HFI35" s="73"/>
      <c r="HFJ35" s="74"/>
      <c r="HFK35" s="74"/>
      <c r="HFL35" s="75"/>
      <c r="HFM35" s="73"/>
      <c r="HFN35" s="74"/>
      <c r="HFO35" s="74"/>
      <c r="HFP35" s="75"/>
      <c r="HFQ35" s="73"/>
      <c r="HFR35" s="74"/>
      <c r="HFS35" s="74"/>
      <c r="HFT35" s="75"/>
      <c r="HFU35" s="73"/>
      <c r="HFV35" s="74"/>
      <c r="HFW35" s="74"/>
      <c r="HFX35" s="75"/>
      <c r="HFY35" s="73"/>
      <c r="HFZ35" s="74"/>
      <c r="HGA35" s="74"/>
      <c r="HGB35" s="75"/>
      <c r="HGC35" s="73"/>
      <c r="HGD35" s="74"/>
      <c r="HGE35" s="74"/>
      <c r="HGF35" s="75"/>
      <c r="HGG35" s="73"/>
      <c r="HGH35" s="74"/>
      <c r="HGI35" s="74"/>
      <c r="HGJ35" s="75"/>
      <c r="HGK35" s="73"/>
      <c r="HGL35" s="74"/>
      <c r="HGM35" s="74"/>
      <c r="HGN35" s="75"/>
      <c r="HGO35" s="73"/>
      <c r="HGP35" s="74"/>
      <c r="HGQ35" s="74"/>
      <c r="HGR35" s="75"/>
      <c r="HGS35" s="73"/>
      <c r="HGT35" s="74"/>
      <c r="HGU35" s="74"/>
      <c r="HGV35" s="75"/>
      <c r="HGW35" s="73"/>
      <c r="HGX35" s="74"/>
      <c r="HGY35" s="74"/>
      <c r="HGZ35" s="75"/>
      <c r="HHA35" s="73"/>
      <c r="HHB35" s="74"/>
      <c r="HHC35" s="74"/>
      <c r="HHD35" s="75"/>
      <c r="HHE35" s="73"/>
      <c r="HHF35" s="74"/>
      <c r="HHG35" s="74"/>
      <c r="HHH35" s="75"/>
      <c r="HHI35" s="73"/>
      <c r="HHJ35" s="74"/>
      <c r="HHK35" s="74"/>
      <c r="HHL35" s="75"/>
      <c r="HHM35" s="73"/>
      <c r="HHN35" s="74"/>
      <c r="HHO35" s="74"/>
      <c r="HHP35" s="75"/>
      <c r="HHQ35" s="73"/>
      <c r="HHR35" s="74"/>
      <c r="HHS35" s="74"/>
      <c r="HHT35" s="75"/>
      <c r="HHU35" s="73"/>
      <c r="HHV35" s="74"/>
      <c r="HHW35" s="74"/>
      <c r="HHX35" s="75"/>
      <c r="HHY35" s="73"/>
      <c r="HHZ35" s="74"/>
      <c r="HIA35" s="74"/>
      <c r="HIB35" s="75"/>
      <c r="HIC35" s="73"/>
      <c r="HID35" s="74"/>
      <c r="HIE35" s="74"/>
      <c r="HIF35" s="75"/>
      <c r="HIG35" s="73"/>
      <c r="HIH35" s="74"/>
      <c r="HII35" s="74"/>
      <c r="HIJ35" s="75"/>
      <c r="HIK35" s="73"/>
      <c r="HIL35" s="74"/>
      <c r="HIM35" s="74"/>
      <c r="HIN35" s="75"/>
      <c r="HIO35" s="73"/>
      <c r="HIP35" s="74"/>
      <c r="HIQ35" s="74"/>
      <c r="HIR35" s="75"/>
      <c r="HIS35" s="73"/>
      <c r="HIT35" s="74"/>
      <c r="HIU35" s="74"/>
      <c r="HIV35" s="75"/>
      <c r="HIW35" s="73"/>
      <c r="HIX35" s="74"/>
      <c r="HIY35" s="74"/>
      <c r="HIZ35" s="75"/>
      <c r="HJA35" s="73"/>
      <c r="HJB35" s="74"/>
      <c r="HJC35" s="74"/>
      <c r="HJD35" s="75"/>
      <c r="HJE35" s="73"/>
      <c r="HJF35" s="74"/>
      <c r="HJG35" s="74"/>
      <c r="HJH35" s="75"/>
      <c r="HJI35" s="73"/>
      <c r="HJJ35" s="74"/>
      <c r="HJK35" s="74"/>
      <c r="HJL35" s="75"/>
      <c r="HJM35" s="73"/>
      <c r="HJN35" s="74"/>
      <c r="HJO35" s="74"/>
      <c r="HJP35" s="75"/>
      <c r="HJQ35" s="73"/>
      <c r="HJR35" s="74"/>
      <c r="HJS35" s="74"/>
      <c r="HJT35" s="75"/>
      <c r="HJU35" s="73"/>
      <c r="HJV35" s="74"/>
      <c r="HJW35" s="74"/>
      <c r="HJX35" s="75"/>
      <c r="HJY35" s="73"/>
      <c r="HJZ35" s="74"/>
      <c r="HKA35" s="74"/>
      <c r="HKB35" s="75"/>
      <c r="HKC35" s="73"/>
      <c r="HKD35" s="74"/>
      <c r="HKE35" s="74"/>
      <c r="HKF35" s="75"/>
      <c r="HKG35" s="73"/>
      <c r="HKH35" s="74"/>
      <c r="HKI35" s="74"/>
      <c r="HKJ35" s="75"/>
      <c r="HKK35" s="73"/>
      <c r="HKL35" s="74"/>
      <c r="HKM35" s="74"/>
      <c r="HKN35" s="75"/>
      <c r="HKO35" s="73"/>
      <c r="HKP35" s="74"/>
      <c r="HKQ35" s="74"/>
      <c r="HKR35" s="75"/>
      <c r="HKS35" s="73"/>
      <c r="HKT35" s="74"/>
      <c r="HKU35" s="74"/>
      <c r="HKV35" s="75"/>
      <c r="HKW35" s="73"/>
      <c r="HKX35" s="74"/>
      <c r="HKY35" s="74"/>
      <c r="HKZ35" s="75"/>
      <c r="HLA35" s="73"/>
      <c r="HLB35" s="74"/>
      <c r="HLC35" s="74"/>
      <c r="HLD35" s="75"/>
      <c r="HLE35" s="73"/>
      <c r="HLF35" s="74"/>
      <c r="HLG35" s="74"/>
      <c r="HLH35" s="75"/>
      <c r="HLI35" s="73"/>
      <c r="HLJ35" s="74"/>
      <c r="HLK35" s="74"/>
      <c r="HLL35" s="75"/>
      <c r="HLM35" s="73"/>
      <c r="HLN35" s="74"/>
      <c r="HLO35" s="74"/>
      <c r="HLP35" s="75"/>
      <c r="HLQ35" s="73"/>
      <c r="HLR35" s="74"/>
      <c r="HLS35" s="74"/>
      <c r="HLT35" s="75"/>
      <c r="HLU35" s="73"/>
      <c r="HLV35" s="74"/>
      <c r="HLW35" s="74"/>
      <c r="HLX35" s="75"/>
      <c r="HLY35" s="73"/>
      <c r="HLZ35" s="74"/>
      <c r="HMA35" s="74"/>
      <c r="HMB35" s="75"/>
      <c r="HMC35" s="73"/>
      <c r="HMD35" s="74"/>
      <c r="HME35" s="74"/>
      <c r="HMF35" s="75"/>
      <c r="HMG35" s="73"/>
      <c r="HMH35" s="74"/>
      <c r="HMI35" s="74"/>
      <c r="HMJ35" s="75"/>
      <c r="HMK35" s="73"/>
      <c r="HML35" s="74"/>
      <c r="HMM35" s="74"/>
      <c r="HMN35" s="75"/>
      <c r="HMO35" s="73"/>
      <c r="HMP35" s="74"/>
      <c r="HMQ35" s="74"/>
      <c r="HMR35" s="75"/>
      <c r="HMS35" s="73"/>
      <c r="HMT35" s="74"/>
      <c r="HMU35" s="74"/>
      <c r="HMV35" s="75"/>
      <c r="HMW35" s="73"/>
      <c r="HMX35" s="74"/>
      <c r="HMY35" s="74"/>
      <c r="HMZ35" s="75"/>
      <c r="HNA35" s="73"/>
      <c r="HNB35" s="74"/>
      <c r="HNC35" s="74"/>
      <c r="HND35" s="75"/>
      <c r="HNE35" s="73"/>
      <c r="HNF35" s="74"/>
      <c r="HNG35" s="74"/>
      <c r="HNH35" s="75"/>
      <c r="HNI35" s="73"/>
      <c r="HNJ35" s="74"/>
      <c r="HNK35" s="74"/>
      <c r="HNL35" s="75"/>
      <c r="HNM35" s="73"/>
      <c r="HNN35" s="74"/>
      <c r="HNO35" s="74"/>
      <c r="HNP35" s="75"/>
      <c r="HNQ35" s="73"/>
      <c r="HNR35" s="74"/>
      <c r="HNS35" s="74"/>
      <c r="HNT35" s="75"/>
      <c r="HNU35" s="73"/>
      <c r="HNV35" s="74"/>
      <c r="HNW35" s="74"/>
      <c r="HNX35" s="75"/>
      <c r="HNY35" s="73"/>
      <c r="HNZ35" s="74"/>
      <c r="HOA35" s="74"/>
      <c r="HOB35" s="75"/>
      <c r="HOC35" s="73"/>
      <c r="HOD35" s="74"/>
      <c r="HOE35" s="74"/>
      <c r="HOF35" s="75"/>
      <c r="HOG35" s="73"/>
      <c r="HOH35" s="74"/>
      <c r="HOI35" s="74"/>
      <c r="HOJ35" s="75"/>
      <c r="HOK35" s="73"/>
      <c r="HOL35" s="74"/>
      <c r="HOM35" s="74"/>
      <c r="HON35" s="75"/>
      <c r="HOO35" s="73"/>
      <c r="HOP35" s="74"/>
      <c r="HOQ35" s="74"/>
      <c r="HOR35" s="75"/>
      <c r="HOS35" s="73"/>
      <c r="HOT35" s="74"/>
      <c r="HOU35" s="74"/>
      <c r="HOV35" s="75"/>
      <c r="HOW35" s="73"/>
      <c r="HOX35" s="74"/>
      <c r="HOY35" s="74"/>
      <c r="HOZ35" s="75"/>
      <c r="HPA35" s="73"/>
      <c r="HPB35" s="74"/>
      <c r="HPC35" s="74"/>
      <c r="HPD35" s="75"/>
      <c r="HPE35" s="73"/>
      <c r="HPF35" s="74"/>
      <c r="HPG35" s="74"/>
      <c r="HPH35" s="75"/>
      <c r="HPI35" s="73"/>
      <c r="HPJ35" s="74"/>
      <c r="HPK35" s="74"/>
      <c r="HPL35" s="75"/>
      <c r="HPM35" s="73"/>
      <c r="HPN35" s="74"/>
      <c r="HPO35" s="74"/>
      <c r="HPP35" s="75"/>
      <c r="HPQ35" s="73"/>
      <c r="HPR35" s="74"/>
      <c r="HPS35" s="74"/>
      <c r="HPT35" s="75"/>
      <c r="HPU35" s="73"/>
      <c r="HPV35" s="74"/>
      <c r="HPW35" s="74"/>
      <c r="HPX35" s="75"/>
      <c r="HPY35" s="73"/>
      <c r="HPZ35" s="74"/>
      <c r="HQA35" s="74"/>
      <c r="HQB35" s="75"/>
      <c r="HQC35" s="73"/>
      <c r="HQD35" s="74"/>
      <c r="HQE35" s="74"/>
      <c r="HQF35" s="75"/>
      <c r="HQG35" s="73"/>
      <c r="HQH35" s="74"/>
      <c r="HQI35" s="74"/>
      <c r="HQJ35" s="75"/>
      <c r="HQK35" s="73"/>
      <c r="HQL35" s="74"/>
      <c r="HQM35" s="74"/>
      <c r="HQN35" s="75"/>
      <c r="HQO35" s="73"/>
      <c r="HQP35" s="74"/>
      <c r="HQQ35" s="74"/>
      <c r="HQR35" s="75"/>
      <c r="HQS35" s="73"/>
      <c r="HQT35" s="74"/>
      <c r="HQU35" s="74"/>
      <c r="HQV35" s="75"/>
      <c r="HQW35" s="73"/>
      <c r="HQX35" s="74"/>
      <c r="HQY35" s="74"/>
      <c r="HQZ35" s="75"/>
      <c r="HRA35" s="73"/>
      <c r="HRB35" s="74"/>
      <c r="HRC35" s="74"/>
      <c r="HRD35" s="75"/>
      <c r="HRE35" s="73"/>
      <c r="HRF35" s="74"/>
      <c r="HRG35" s="74"/>
      <c r="HRH35" s="75"/>
      <c r="HRI35" s="73"/>
      <c r="HRJ35" s="74"/>
      <c r="HRK35" s="74"/>
      <c r="HRL35" s="75"/>
      <c r="HRM35" s="73"/>
      <c r="HRN35" s="74"/>
      <c r="HRO35" s="74"/>
      <c r="HRP35" s="75"/>
      <c r="HRQ35" s="73"/>
      <c r="HRR35" s="74"/>
      <c r="HRS35" s="74"/>
      <c r="HRT35" s="75"/>
      <c r="HRU35" s="73"/>
      <c r="HRV35" s="74"/>
      <c r="HRW35" s="74"/>
      <c r="HRX35" s="75"/>
      <c r="HRY35" s="73"/>
      <c r="HRZ35" s="74"/>
      <c r="HSA35" s="74"/>
      <c r="HSB35" s="75"/>
      <c r="HSC35" s="73"/>
      <c r="HSD35" s="74"/>
      <c r="HSE35" s="74"/>
      <c r="HSF35" s="75"/>
      <c r="HSG35" s="73"/>
      <c r="HSH35" s="74"/>
      <c r="HSI35" s="74"/>
      <c r="HSJ35" s="75"/>
      <c r="HSK35" s="73"/>
      <c r="HSL35" s="74"/>
      <c r="HSM35" s="74"/>
      <c r="HSN35" s="75"/>
      <c r="HSO35" s="73"/>
      <c r="HSP35" s="74"/>
      <c r="HSQ35" s="74"/>
      <c r="HSR35" s="75"/>
      <c r="HSS35" s="73"/>
      <c r="HST35" s="74"/>
      <c r="HSU35" s="74"/>
      <c r="HSV35" s="75"/>
      <c r="HSW35" s="73"/>
      <c r="HSX35" s="74"/>
      <c r="HSY35" s="74"/>
      <c r="HSZ35" s="75"/>
      <c r="HTA35" s="73"/>
      <c r="HTB35" s="74"/>
      <c r="HTC35" s="74"/>
      <c r="HTD35" s="75"/>
      <c r="HTE35" s="73"/>
      <c r="HTF35" s="74"/>
      <c r="HTG35" s="74"/>
      <c r="HTH35" s="75"/>
      <c r="HTI35" s="73"/>
      <c r="HTJ35" s="74"/>
      <c r="HTK35" s="74"/>
      <c r="HTL35" s="75"/>
      <c r="HTM35" s="73"/>
      <c r="HTN35" s="74"/>
      <c r="HTO35" s="74"/>
      <c r="HTP35" s="75"/>
      <c r="HTQ35" s="73"/>
      <c r="HTR35" s="74"/>
      <c r="HTS35" s="74"/>
      <c r="HTT35" s="75"/>
      <c r="HTU35" s="73"/>
      <c r="HTV35" s="74"/>
      <c r="HTW35" s="74"/>
      <c r="HTX35" s="75"/>
      <c r="HTY35" s="73"/>
      <c r="HTZ35" s="74"/>
      <c r="HUA35" s="74"/>
      <c r="HUB35" s="75"/>
      <c r="HUC35" s="73"/>
      <c r="HUD35" s="74"/>
      <c r="HUE35" s="74"/>
      <c r="HUF35" s="75"/>
      <c r="HUG35" s="73"/>
      <c r="HUH35" s="74"/>
      <c r="HUI35" s="74"/>
      <c r="HUJ35" s="75"/>
      <c r="HUK35" s="73"/>
      <c r="HUL35" s="74"/>
      <c r="HUM35" s="74"/>
      <c r="HUN35" s="75"/>
      <c r="HUO35" s="73"/>
      <c r="HUP35" s="74"/>
      <c r="HUQ35" s="74"/>
      <c r="HUR35" s="75"/>
      <c r="HUS35" s="73"/>
      <c r="HUT35" s="74"/>
      <c r="HUU35" s="74"/>
      <c r="HUV35" s="75"/>
      <c r="HUW35" s="73"/>
      <c r="HUX35" s="74"/>
      <c r="HUY35" s="74"/>
      <c r="HUZ35" s="75"/>
      <c r="HVA35" s="73"/>
      <c r="HVB35" s="74"/>
      <c r="HVC35" s="74"/>
      <c r="HVD35" s="75"/>
      <c r="HVE35" s="73"/>
      <c r="HVF35" s="74"/>
      <c r="HVG35" s="74"/>
      <c r="HVH35" s="75"/>
      <c r="HVI35" s="73"/>
      <c r="HVJ35" s="74"/>
      <c r="HVK35" s="74"/>
      <c r="HVL35" s="75"/>
      <c r="HVM35" s="73"/>
      <c r="HVN35" s="74"/>
      <c r="HVO35" s="74"/>
      <c r="HVP35" s="75"/>
      <c r="HVQ35" s="73"/>
      <c r="HVR35" s="74"/>
      <c r="HVS35" s="74"/>
      <c r="HVT35" s="75"/>
      <c r="HVU35" s="73"/>
      <c r="HVV35" s="74"/>
      <c r="HVW35" s="74"/>
      <c r="HVX35" s="75"/>
      <c r="HVY35" s="73"/>
      <c r="HVZ35" s="74"/>
      <c r="HWA35" s="74"/>
      <c r="HWB35" s="75"/>
      <c r="HWC35" s="73"/>
      <c r="HWD35" s="74"/>
      <c r="HWE35" s="74"/>
      <c r="HWF35" s="75"/>
      <c r="HWG35" s="73"/>
      <c r="HWH35" s="74"/>
      <c r="HWI35" s="74"/>
      <c r="HWJ35" s="75"/>
      <c r="HWK35" s="73"/>
      <c r="HWL35" s="74"/>
      <c r="HWM35" s="74"/>
      <c r="HWN35" s="75"/>
      <c r="HWO35" s="73"/>
      <c r="HWP35" s="74"/>
      <c r="HWQ35" s="74"/>
      <c r="HWR35" s="75"/>
      <c r="HWS35" s="73"/>
      <c r="HWT35" s="74"/>
      <c r="HWU35" s="74"/>
      <c r="HWV35" s="75"/>
      <c r="HWW35" s="73"/>
      <c r="HWX35" s="74"/>
      <c r="HWY35" s="74"/>
      <c r="HWZ35" s="75"/>
      <c r="HXA35" s="73"/>
      <c r="HXB35" s="74"/>
      <c r="HXC35" s="74"/>
      <c r="HXD35" s="75"/>
      <c r="HXE35" s="73"/>
      <c r="HXF35" s="74"/>
      <c r="HXG35" s="74"/>
      <c r="HXH35" s="75"/>
      <c r="HXI35" s="73"/>
      <c r="HXJ35" s="74"/>
      <c r="HXK35" s="74"/>
      <c r="HXL35" s="75"/>
      <c r="HXM35" s="73"/>
      <c r="HXN35" s="74"/>
      <c r="HXO35" s="74"/>
      <c r="HXP35" s="75"/>
      <c r="HXQ35" s="73"/>
      <c r="HXR35" s="74"/>
      <c r="HXS35" s="74"/>
      <c r="HXT35" s="75"/>
      <c r="HXU35" s="73"/>
      <c r="HXV35" s="74"/>
      <c r="HXW35" s="74"/>
      <c r="HXX35" s="75"/>
      <c r="HXY35" s="73"/>
      <c r="HXZ35" s="74"/>
      <c r="HYA35" s="74"/>
      <c r="HYB35" s="75"/>
      <c r="HYC35" s="73"/>
      <c r="HYD35" s="74"/>
      <c r="HYE35" s="74"/>
      <c r="HYF35" s="75"/>
      <c r="HYG35" s="73"/>
      <c r="HYH35" s="74"/>
      <c r="HYI35" s="74"/>
      <c r="HYJ35" s="75"/>
      <c r="HYK35" s="73"/>
      <c r="HYL35" s="74"/>
      <c r="HYM35" s="74"/>
      <c r="HYN35" s="75"/>
      <c r="HYO35" s="73"/>
      <c r="HYP35" s="74"/>
      <c r="HYQ35" s="74"/>
      <c r="HYR35" s="75"/>
      <c r="HYS35" s="73"/>
      <c r="HYT35" s="74"/>
      <c r="HYU35" s="74"/>
      <c r="HYV35" s="75"/>
      <c r="HYW35" s="73"/>
      <c r="HYX35" s="74"/>
      <c r="HYY35" s="74"/>
      <c r="HYZ35" s="75"/>
      <c r="HZA35" s="73"/>
      <c r="HZB35" s="74"/>
      <c r="HZC35" s="74"/>
      <c r="HZD35" s="75"/>
      <c r="HZE35" s="73"/>
      <c r="HZF35" s="74"/>
      <c r="HZG35" s="74"/>
      <c r="HZH35" s="75"/>
      <c r="HZI35" s="73"/>
      <c r="HZJ35" s="74"/>
      <c r="HZK35" s="74"/>
      <c r="HZL35" s="75"/>
      <c r="HZM35" s="73"/>
      <c r="HZN35" s="74"/>
      <c r="HZO35" s="74"/>
      <c r="HZP35" s="75"/>
      <c r="HZQ35" s="73"/>
      <c r="HZR35" s="74"/>
      <c r="HZS35" s="74"/>
      <c r="HZT35" s="75"/>
      <c r="HZU35" s="73"/>
      <c r="HZV35" s="74"/>
      <c r="HZW35" s="74"/>
      <c r="HZX35" s="75"/>
      <c r="HZY35" s="73"/>
      <c r="HZZ35" s="74"/>
      <c r="IAA35" s="74"/>
      <c r="IAB35" s="75"/>
      <c r="IAC35" s="73"/>
      <c r="IAD35" s="74"/>
      <c r="IAE35" s="74"/>
      <c r="IAF35" s="75"/>
      <c r="IAG35" s="73"/>
      <c r="IAH35" s="74"/>
      <c r="IAI35" s="74"/>
      <c r="IAJ35" s="75"/>
      <c r="IAK35" s="73"/>
      <c r="IAL35" s="74"/>
      <c r="IAM35" s="74"/>
      <c r="IAN35" s="75"/>
      <c r="IAO35" s="73"/>
      <c r="IAP35" s="74"/>
      <c r="IAQ35" s="74"/>
      <c r="IAR35" s="75"/>
      <c r="IAS35" s="73"/>
      <c r="IAT35" s="74"/>
      <c r="IAU35" s="74"/>
      <c r="IAV35" s="75"/>
      <c r="IAW35" s="73"/>
      <c r="IAX35" s="74"/>
      <c r="IAY35" s="74"/>
      <c r="IAZ35" s="75"/>
      <c r="IBA35" s="73"/>
      <c r="IBB35" s="74"/>
      <c r="IBC35" s="74"/>
      <c r="IBD35" s="75"/>
      <c r="IBE35" s="73"/>
      <c r="IBF35" s="74"/>
      <c r="IBG35" s="74"/>
      <c r="IBH35" s="75"/>
      <c r="IBI35" s="73"/>
      <c r="IBJ35" s="74"/>
      <c r="IBK35" s="74"/>
      <c r="IBL35" s="75"/>
      <c r="IBM35" s="73"/>
      <c r="IBN35" s="74"/>
      <c r="IBO35" s="74"/>
      <c r="IBP35" s="75"/>
      <c r="IBQ35" s="73"/>
      <c r="IBR35" s="74"/>
      <c r="IBS35" s="74"/>
      <c r="IBT35" s="75"/>
      <c r="IBU35" s="73"/>
      <c r="IBV35" s="74"/>
      <c r="IBW35" s="74"/>
      <c r="IBX35" s="75"/>
      <c r="IBY35" s="73"/>
      <c r="IBZ35" s="74"/>
      <c r="ICA35" s="74"/>
      <c r="ICB35" s="75"/>
      <c r="ICC35" s="73"/>
      <c r="ICD35" s="74"/>
      <c r="ICE35" s="74"/>
      <c r="ICF35" s="75"/>
      <c r="ICG35" s="73"/>
      <c r="ICH35" s="74"/>
      <c r="ICI35" s="74"/>
      <c r="ICJ35" s="75"/>
      <c r="ICK35" s="73"/>
      <c r="ICL35" s="74"/>
      <c r="ICM35" s="74"/>
      <c r="ICN35" s="75"/>
      <c r="ICO35" s="73"/>
      <c r="ICP35" s="74"/>
      <c r="ICQ35" s="74"/>
      <c r="ICR35" s="75"/>
      <c r="ICS35" s="73"/>
      <c r="ICT35" s="74"/>
      <c r="ICU35" s="74"/>
      <c r="ICV35" s="75"/>
      <c r="ICW35" s="73"/>
      <c r="ICX35" s="74"/>
      <c r="ICY35" s="74"/>
      <c r="ICZ35" s="75"/>
      <c r="IDA35" s="73"/>
      <c r="IDB35" s="74"/>
      <c r="IDC35" s="74"/>
      <c r="IDD35" s="75"/>
      <c r="IDE35" s="73"/>
      <c r="IDF35" s="74"/>
      <c r="IDG35" s="74"/>
      <c r="IDH35" s="75"/>
      <c r="IDI35" s="73"/>
      <c r="IDJ35" s="74"/>
      <c r="IDK35" s="74"/>
      <c r="IDL35" s="75"/>
      <c r="IDM35" s="73"/>
      <c r="IDN35" s="74"/>
      <c r="IDO35" s="74"/>
      <c r="IDP35" s="75"/>
      <c r="IDQ35" s="73"/>
      <c r="IDR35" s="74"/>
      <c r="IDS35" s="74"/>
      <c r="IDT35" s="75"/>
      <c r="IDU35" s="73"/>
      <c r="IDV35" s="74"/>
      <c r="IDW35" s="74"/>
      <c r="IDX35" s="75"/>
      <c r="IDY35" s="73"/>
      <c r="IDZ35" s="74"/>
      <c r="IEA35" s="74"/>
      <c r="IEB35" s="75"/>
      <c r="IEC35" s="73"/>
      <c r="IED35" s="74"/>
      <c r="IEE35" s="74"/>
      <c r="IEF35" s="75"/>
      <c r="IEG35" s="73"/>
      <c r="IEH35" s="74"/>
      <c r="IEI35" s="74"/>
      <c r="IEJ35" s="75"/>
      <c r="IEK35" s="73"/>
      <c r="IEL35" s="74"/>
      <c r="IEM35" s="74"/>
      <c r="IEN35" s="75"/>
      <c r="IEO35" s="73"/>
      <c r="IEP35" s="74"/>
      <c r="IEQ35" s="74"/>
      <c r="IER35" s="75"/>
      <c r="IES35" s="73"/>
      <c r="IET35" s="74"/>
      <c r="IEU35" s="74"/>
      <c r="IEV35" s="75"/>
      <c r="IEW35" s="73"/>
      <c r="IEX35" s="74"/>
      <c r="IEY35" s="74"/>
      <c r="IEZ35" s="75"/>
      <c r="IFA35" s="73"/>
      <c r="IFB35" s="74"/>
      <c r="IFC35" s="74"/>
      <c r="IFD35" s="75"/>
      <c r="IFE35" s="73"/>
      <c r="IFF35" s="74"/>
      <c r="IFG35" s="74"/>
      <c r="IFH35" s="75"/>
      <c r="IFI35" s="73"/>
      <c r="IFJ35" s="74"/>
      <c r="IFK35" s="74"/>
      <c r="IFL35" s="75"/>
      <c r="IFM35" s="73"/>
      <c r="IFN35" s="74"/>
      <c r="IFO35" s="74"/>
      <c r="IFP35" s="75"/>
      <c r="IFQ35" s="73"/>
      <c r="IFR35" s="74"/>
      <c r="IFS35" s="74"/>
      <c r="IFT35" s="75"/>
      <c r="IFU35" s="73"/>
      <c r="IFV35" s="74"/>
      <c r="IFW35" s="74"/>
      <c r="IFX35" s="75"/>
      <c r="IFY35" s="73"/>
      <c r="IFZ35" s="74"/>
      <c r="IGA35" s="74"/>
      <c r="IGB35" s="75"/>
      <c r="IGC35" s="73"/>
      <c r="IGD35" s="74"/>
      <c r="IGE35" s="74"/>
      <c r="IGF35" s="75"/>
      <c r="IGG35" s="73"/>
      <c r="IGH35" s="74"/>
      <c r="IGI35" s="74"/>
      <c r="IGJ35" s="75"/>
      <c r="IGK35" s="73"/>
      <c r="IGL35" s="74"/>
      <c r="IGM35" s="74"/>
      <c r="IGN35" s="75"/>
      <c r="IGO35" s="73"/>
      <c r="IGP35" s="74"/>
      <c r="IGQ35" s="74"/>
      <c r="IGR35" s="75"/>
      <c r="IGS35" s="73"/>
      <c r="IGT35" s="74"/>
      <c r="IGU35" s="74"/>
      <c r="IGV35" s="75"/>
      <c r="IGW35" s="73"/>
      <c r="IGX35" s="74"/>
      <c r="IGY35" s="74"/>
      <c r="IGZ35" s="75"/>
      <c r="IHA35" s="73"/>
      <c r="IHB35" s="74"/>
      <c r="IHC35" s="74"/>
      <c r="IHD35" s="75"/>
      <c r="IHE35" s="73"/>
      <c r="IHF35" s="74"/>
      <c r="IHG35" s="74"/>
      <c r="IHH35" s="75"/>
      <c r="IHI35" s="73"/>
      <c r="IHJ35" s="74"/>
      <c r="IHK35" s="74"/>
      <c r="IHL35" s="75"/>
      <c r="IHM35" s="73"/>
      <c r="IHN35" s="74"/>
      <c r="IHO35" s="74"/>
      <c r="IHP35" s="75"/>
      <c r="IHQ35" s="73"/>
      <c r="IHR35" s="74"/>
      <c r="IHS35" s="74"/>
      <c r="IHT35" s="75"/>
      <c r="IHU35" s="73"/>
      <c r="IHV35" s="74"/>
      <c r="IHW35" s="74"/>
      <c r="IHX35" s="75"/>
      <c r="IHY35" s="73"/>
      <c r="IHZ35" s="74"/>
      <c r="IIA35" s="74"/>
      <c r="IIB35" s="75"/>
      <c r="IIC35" s="73"/>
      <c r="IID35" s="74"/>
      <c r="IIE35" s="74"/>
      <c r="IIF35" s="75"/>
      <c r="IIG35" s="73"/>
      <c r="IIH35" s="74"/>
      <c r="III35" s="74"/>
      <c r="IIJ35" s="75"/>
      <c r="IIK35" s="73"/>
      <c r="IIL35" s="74"/>
      <c r="IIM35" s="74"/>
      <c r="IIN35" s="75"/>
      <c r="IIO35" s="73"/>
      <c r="IIP35" s="74"/>
      <c r="IIQ35" s="74"/>
      <c r="IIR35" s="75"/>
      <c r="IIS35" s="73"/>
      <c r="IIT35" s="74"/>
      <c r="IIU35" s="74"/>
      <c r="IIV35" s="75"/>
      <c r="IIW35" s="73"/>
      <c r="IIX35" s="74"/>
      <c r="IIY35" s="74"/>
      <c r="IIZ35" s="75"/>
      <c r="IJA35" s="73"/>
      <c r="IJB35" s="74"/>
      <c r="IJC35" s="74"/>
      <c r="IJD35" s="75"/>
      <c r="IJE35" s="73"/>
      <c r="IJF35" s="74"/>
      <c r="IJG35" s="74"/>
      <c r="IJH35" s="75"/>
      <c r="IJI35" s="73"/>
      <c r="IJJ35" s="74"/>
      <c r="IJK35" s="74"/>
      <c r="IJL35" s="75"/>
      <c r="IJM35" s="73"/>
      <c r="IJN35" s="74"/>
      <c r="IJO35" s="74"/>
      <c r="IJP35" s="75"/>
      <c r="IJQ35" s="73"/>
      <c r="IJR35" s="74"/>
      <c r="IJS35" s="74"/>
      <c r="IJT35" s="75"/>
      <c r="IJU35" s="73"/>
      <c r="IJV35" s="74"/>
      <c r="IJW35" s="74"/>
      <c r="IJX35" s="75"/>
      <c r="IJY35" s="73"/>
      <c r="IJZ35" s="74"/>
      <c r="IKA35" s="74"/>
      <c r="IKB35" s="75"/>
      <c r="IKC35" s="73"/>
      <c r="IKD35" s="74"/>
      <c r="IKE35" s="74"/>
      <c r="IKF35" s="75"/>
      <c r="IKG35" s="73"/>
      <c r="IKH35" s="74"/>
      <c r="IKI35" s="74"/>
      <c r="IKJ35" s="75"/>
      <c r="IKK35" s="73"/>
      <c r="IKL35" s="74"/>
      <c r="IKM35" s="74"/>
      <c r="IKN35" s="75"/>
      <c r="IKO35" s="73"/>
      <c r="IKP35" s="74"/>
      <c r="IKQ35" s="74"/>
      <c r="IKR35" s="75"/>
      <c r="IKS35" s="73"/>
      <c r="IKT35" s="74"/>
      <c r="IKU35" s="74"/>
      <c r="IKV35" s="75"/>
      <c r="IKW35" s="73"/>
      <c r="IKX35" s="74"/>
      <c r="IKY35" s="74"/>
      <c r="IKZ35" s="75"/>
      <c r="ILA35" s="73"/>
      <c r="ILB35" s="74"/>
      <c r="ILC35" s="74"/>
      <c r="ILD35" s="75"/>
      <c r="ILE35" s="73"/>
      <c r="ILF35" s="74"/>
      <c r="ILG35" s="74"/>
      <c r="ILH35" s="75"/>
      <c r="ILI35" s="73"/>
      <c r="ILJ35" s="74"/>
      <c r="ILK35" s="74"/>
      <c r="ILL35" s="75"/>
      <c r="ILM35" s="73"/>
      <c r="ILN35" s="74"/>
      <c r="ILO35" s="74"/>
      <c r="ILP35" s="75"/>
      <c r="ILQ35" s="73"/>
      <c r="ILR35" s="74"/>
      <c r="ILS35" s="74"/>
      <c r="ILT35" s="75"/>
      <c r="ILU35" s="73"/>
      <c r="ILV35" s="74"/>
      <c r="ILW35" s="74"/>
      <c r="ILX35" s="75"/>
      <c r="ILY35" s="73"/>
      <c r="ILZ35" s="74"/>
      <c r="IMA35" s="74"/>
      <c r="IMB35" s="75"/>
      <c r="IMC35" s="73"/>
      <c r="IMD35" s="74"/>
      <c r="IME35" s="74"/>
      <c r="IMF35" s="75"/>
      <c r="IMG35" s="73"/>
      <c r="IMH35" s="74"/>
      <c r="IMI35" s="74"/>
      <c r="IMJ35" s="75"/>
      <c r="IMK35" s="73"/>
      <c r="IML35" s="74"/>
      <c r="IMM35" s="74"/>
      <c r="IMN35" s="75"/>
      <c r="IMO35" s="73"/>
      <c r="IMP35" s="74"/>
      <c r="IMQ35" s="74"/>
      <c r="IMR35" s="75"/>
      <c r="IMS35" s="73"/>
      <c r="IMT35" s="74"/>
      <c r="IMU35" s="74"/>
      <c r="IMV35" s="75"/>
      <c r="IMW35" s="73"/>
      <c r="IMX35" s="74"/>
      <c r="IMY35" s="74"/>
      <c r="IMZ35" s="75"/>
      <c r="INA35" s="73"/>
      <c r="INB35" s="74"/>
      <c r="INC35" s="74"/>
      <c r="IND35" s="75"/>
      <c r="INE35" s="73"/>
      <c r="INF35" s="74"/>
      <c r="ING35" s="74"/>
      <c r="INH35" s="75"/>
      <c r="INI35" s="73"/>
      <c r="INJ35" s="74"/>
      <c r="INK35" s="74"/>
      <c r="INL35" s="75"/>
      <c r="INM35" s="73"/>
      <c r="INN35" s="74"/>
      <c r="INO35" s="74"/>
      <c r="INP35" s="75"/>
      <c r="INQ35" s="73"/>
      <c r="INR35" s="74"/>
      <c r="INS35" s="74"/>
      <c r="INT35" s="75"/>
      <c r="INU35" s="73"/>
      <c r="INV35" s="74"/>
      <c r="INW35" s="74"/>
      <c r="INX35" s="75"/>
      <c r="INY35" s="73"/>
      <c r="INZ35" s="74"/>
      <c r="IOA35" s="74"/>
      <c r="IOB35" s="75"/>
      <c r="IOC35" s="73"/>
      <c r="IOD35" s="74"/>
      <c r="IOE35" s="74"/>
      <c r="IOF35" s="75"/>
      <c r="IOG35" s="73"/>
      <c r="IOH35" s="74"/>
      <c r="IOI35" s="74"/>
      <c r="IOJ35" s="75"/>
      <c r="IOK35" s="73"/>
      <c r="IOL35" s="74"/>
      <c r="IOM35" s="74"/>
      <c r="ION35" s="75"/>
      <c r="IOO35" s="73"/>
      <c r="IOP35" s="74"/>
      <c r="IOQ35" s="74"/>
      <c r="IOR35" s="75"/>
      <c r="IOS35" s="73"/>
      <c r="IOT35" s="74"/>
      <c r="IOU35" s="74"/>
      <c r="IOV35" s="75"/>
      <c r="IOW35" s="73"/>
      <c r="IOX35" s="74"/>
      <c r="IOY35" s="74"/>
      <c r="IOZ35" s="75"/>
      <c r="IPA35" s="73"/>
      <c r="IPB35" s="74"/>
      <c r="IPC35" s="74"/>
      <c r="IPD35" s="75"/>
      <c r="IPE35" s="73"/>
      <c r="IPF35" s="74"/>
      <c r="IPG35" s="74"/>
      <c r="IPH35" s="75"/>
      <c r="IPI35" s="73"/>
      <c r="IPJ35" s="74"/>
      <c r="IPK35" s="74"/>
      <c r="IPL35" s="75"/>
      <c r="IPM35" s="73"/>
      <c r="IPN35" s="74"/>
      <c r="IPO35" s="74"/>
      <c r="IPP35" s="75"/>
      <c r="IPQ35" s="73"/>
      <c r="IPR35" s="74"/>
      <c r="IPS35" s="74"/>
      <c r="IPT35" s="75"/>
      <c r="IPU35" s="73"/>
      <c r="IPV35" s="74"/>
      <c r="IPW35" s="74"/>
      <c r="IPX35" s="75"/>
      <c r="IPY35" s="73"/>
      <c r="IPZ35" s="74"/>
      <c r="IQA35" s="74"/>
      <c r="IQB35" s="75"/>
      <c r="IQC35" s="73"/>
      <c r="IQD35" s="74"/>
      <c r="IQE35" s="74"/>
      <c r="IQF35" s="75"/>
      <c r="IQG35" s="73"/>
      <c r="IQH35" s="74"/>
      <c r="IQI35" s="74"/>
      <c r="IQJ35" s="75"/>
      <c r="IQK35" s="73"/>
      <c r="IQL35" s="74"/>
      <c r="IQM35" s="74"/>
      <c r="IQN35" s="75"/>
      <c r="IQO35" s="73"/>
      <c r="IQP35" s="74"/>
      <c r="IQQ35" s="74"/>
      <c r="IQR35" s="75"/>
      <c r="IQS35" s="73"/>
      <c r="IQT35" s="74"/>
      <c r="IQU35" s="74"/>
      <c r="IQV35" s="75"/>
      <c r="IQW35" s="73"/>
      <c r="IQX35" s="74"/>
      <c r="IQY35" s="74"/>
      <c r="IQZ35" s="75"/>
      <c r="IRA35" s="73"/>
      <c r="IRB35" s="74"/>
      <c r="IRC35" s="74"/>
      <c r="IRD35" s="75"/>
      <c r="IRE35" s="73"/>
      <c r="IRF35" s="74"/>
      <c r="IRG35" s="74"/>
      <c r="IRH35" s="75"/>
      <c r="IRI35" s="73"/>
      <c r="IRJ35" s="74"/>
      <c r="IRK35" s="74"/>
      <c r="IRL35" s="75"/>
      <c r="IRM35" s="73"/>
      <c r="IRN35" s="74"/>
      <c r="IRO35" s="74"/>
      <c r="IRP35" s="75"/>
      <c r="IRQ35" s="73"/>
      <c r="IRR35" s="74"/>
      <c r="IRS35" s="74"/>
      <c r="IRT35" s="75"/>
      <c r="IRU35" s="73"/>
      <c r="IRV35" s="74"/>
      <c r="IRW35" s="74"/>
      <c r="IRX35" s="75"/>
      <c r="IRY35" s="73"/>
      <c r="IRZ35" s="74"/>
      <c r="ISA35" s="74"/>
      <c r="ISB35" s="75"/>
      <c r="ISC35" s="73"/>
      <c r="ISD35" s="74"/>
      <c r="ISE35" s="74"/>
      <c r="ISF35" s="75"/>
      <c r="ISG35" s="73"/>
      <c r="ISH35" s="74"/>
      <c r="ISI35" s="74"/>
      <c r="ISJ35" s="75"/>
      <c r="ISK35" s="73"/>
      <c r="ISL35" s="74"/>
      <c r="ISM35" s="74"/>
      <c r="ISN35" s="75"/>
      <c r="ISO35" s="73"/>
      <c r="ISP35" s="74"/>
      <c r="ISQ35" s="74"/>
      <c r="ISR35" s="75"/>
      <c r="ISS35" s="73"/>
      <c r="IST35" s="74"/>
      <c r="ISU35" s="74"/>
      <c r="ISV35" s="75"/>
      <c r="ISW35" s="73"/>
      <c r="ISX35" s="74"/>
      <c r="ISY35" s="74"/>
      <c r="ISZ35" s="75"/>
      <c r="ITA35" s="73"/>
      <c r="ITB35" s="74"/>
      <c r="ITC35" s="74"/>
      <c r="ITD35" s="75"/>
      <c r="ITE35" s="73"/>
      <c r="ITF35" s="74"/>
      <c r="ITG35" s="74"/>
      <c r="ITH35" s="75"/>
      <c r="ITI35" s="73"/>
      <c r="ITJ35" s="74"/>
      <c r="ITK35" s="74"/>
      <c r="ITL35" s="75"/>
      <c r="ITM35" s="73"/>
      <c r="ITN35" s="74"/>
      <c r="ITO35" s="74"/>
      <c r="ITP35" s="75"/>
      <c r="ITQ35" s="73"/>
      <c r="ITR35" s="74"/>
      <c r="ITS35" s="74"/>
      <c r="ITT35" s="75"/>
      <c r="ITU35" s="73"/>
      <c r="ITV35" s="74"/>
      <c r="ITW35" s="74"/>
      <c r="ITX35" s="75"/>
      <c r="ITY35" s="73"/>
      <c r="ITZ35" s="74"/>
      <c r="IUA35" s="74"/>
      <c r="IUB35" s="75"/>
      <c r="IUC35" s="73"/>
      <c r="IUD35" s="74"/>
      <c r="IUE35" s="74"/>
      <c r="IUF35" s="75"/>
      <c r="IUG35" s="73"/>
      <c r="IUH35" s="74"/>
      <c r="IUI35" s="74"/>
      <c r="IUJ35" s="75"/>
      <c r="IUK35" s="73"/>
      <c r="IUL35" s="74"/>
      <c r="IUM35" s="74"/>
      <c r="IUN35" s="75"/>
      <c r="IUO35" s="73"/>
      <c r="IUP35" s="74"/>
      <c r="IUQ35" s="74"/>
      <c r="IUR35" s="75"/>
      <c r="IUS35" s="73"/>
      <c r="IUT35" s="74"/>
      <c r="IUU35" s="74"/>
      <c r="IUV35" s="75"/>
      <c r="IUW35" s="73"/>
      <c r="IUX35" s="74"/>
      <c r="IUY35" s="74"/>
      <c r="IUZ35" s="75"/>
      <c r="IVA35" s="73"/>
      <c r="IVB35" s="74"/>
      <c r="IVC35" s="74"/>
      <c r="IVD35" s="75"/>
      <c r="IVE35" s="73"/>
      <c r="IVF35" s="74"/>
      <c r="IVG35" s="74"/>
      <c r="IVH35" s="75"/>
      <c r="IVI35" s="73"/>
      <c r="IVJ35" s="74"/>
      <c r="IVK35" s="74"/>
      <c r="IVL35" s="75"/>
      <c r="IVM35" s="73"/>
      <c r="IVN35" s="74"/>
      <c r="IVO35" s="74"/>
      <c r="IVP35" s="75"/>
      <c r="IVQ35" s="73"/>
      <c r="IVR35" s="74"/>
      <c r="IVS35" s="74"/>
      <c r="IVT35" s="75"/>
      <c r="IVU35" s="73"/>
      <c r="IVV35" s="74"/>
      <c r="IVW35" s="74"/>
      <c r="IVX35" s="75"/>
      <c r="IVY35" s="73"/>
      <c r="IVZ35" s="74"/>
      <c r="IWA35" s="74"/>
      <c r="IWB35" s="75"/>
      <c r="IWC35" s="73"/>
      <c r="IWD35" s="74"/>
      <c r="IWE35" s="74"/>
      <c r="IWF35" s="75"/>
      <c r="IWG35" s="73"/>
      <c r="IWH35" s="74"/>
      <c r="IWI35" s="74"/>
      <c r="IWJ35" s="75"/>
      <c r="IWK35" s="73"/>
      <c r="IWL35" s="74"/>
      <c r="IWM35" s="74"/>
      <c r="IWN35" s="75"/>
      <c r="IWO35" s="73"/>
      <c r="IWP35" s="74"/>
      <c r="IWQ35" s="74"/>
      <c r="IWR35" s="75"/>
      <c r="IWS35" s="73"/>
      <c r="IWT35" s="74"/>
      <c r="IWU35" s="74"/>
      <c r="IWV35" s="75"/>
      <c r="IWW35" s="73"/>
      <c r="IWX35" s="74"/>
      <c r="IWY35" s="74"/>
      <c r="IWZ35" s="75"/>
      <c r="IXA35" s="73"/>
      <c r="IXB35" s="74"/>
      <c r="IXC35" s="74"/>
      <c r="IXD35" s="75"/>
      <c r="IXE35" s="73"/>
      <c r="IXF35" s="74"/>
      <c r="IXG35" s="74"/>
      <c r="IXH35" s="75"/>
      <c r="IXI35" s="73"/>
      <c r="IXJ35" s="74"/>
      <c r="IXK35" s="74"/>
      <c r="IXL35" s="75"/>
      <c r="IXM35" s="73"/>
      <c r="IXN35" s="74"/>
      <c r="IXO35" s="74"/>
      <c r="IXP35" s="75"/>
      <c r="IXQ35" s="73"/>
      <c r="IXR35" s="74"/>
      <c r="IXS35" s="74"/>
      <c r="IXT35" s="75"/>
      <c r="IXU35" s="73"/>
      <c r="IXV35" s="74"/>
      <c r="IXW35" s="74"/>
      <c r="IXX35" s="75"/>
      <c r="IXY35" s="73"/>
      <c r="IXZ35" s="74"/>
      <c r="IYA35" s="74"/>
      <c r="IYB35" s="75"/>
      <c r="IYC35" s="73"/>
      <c r="IYD35" s="74"/>
      <c r="IYE35" s="74"/>
      <c r="IYF35" s="75"/>
      <c r="IYG35" s="73"/>
      <c r="IYH35" s="74"/>
      <c r="IYI35" s="74"/>
      <c r="IYJ35" s="75"/>
      <c r="IYK35" s="73"/>
      <c r="IYL35" s="74"/>
      <c r="IYM35" s="74"/>
      <c r="IYN35" s="75"/>
      <c r="IYO35" s="73"/>
      <c r="IYP35" s="74"/>
      <c r="IYQ35" s="74"/>
      <c r="IYR35" s="75"/>
      <c r="IYS35" s="73"/>
      <c r="IYT35" s="74"/>
      <c r="IYU35" s="74"/>
      <c r="IYV35" s="75"/>
      <c r="IYW35" s="73"/>
      <c r="IYX35" s="74"/>
      <c r="IYY35" s="74"/>
      <c r="IYZ35" s="75"/>
      <c r="IZA35" s="73"/>
      <c r="IZB35" s="74"/>
      <c r="IZC35" s="74"/>
      <c r="IZD35" s="75"/>
      <c r="IZE35" s="73"/>
      <c r="IZF35" s="74"/>
      <c r="IZG35" s="74"/>
      <c r="IZH35" s="75"/>
      <c r="IZI35" s="73"/>
      <c r="IZJ35" s="74"/>
      <c r="IZK35" s="74"/>
      <c r="IZL35" s="75"/>
      <c r="IZM35" s="73"/>
      <c r="IZN35" s="74"/>
      <c r="IZO35" s="74"/>
      <c r="IZP35" s="75"/>
      <c r="IZQ35" s="73"/>
      <c r="IZR35" s="74"/>
      <c r="IZS35" s="74"/>
      <c r="IZT35" s="75"/>
      <c r="IZU35" s="73"/>
      <c r="IZV35" s="74"/>
      <c r="IZW35" s="74"/>
      <c r="IZX35" s="75"/>
      <c r="IZY35" s="73"/>
      <c r="IZZ35" s="74"/>
      <c r="JAA35" s="74"/>
      <c r="JAB35" s="75"/>
      <c r="JAC35" s="73"/>
      <c r="JAD35" s="74"/>
      <c r="JAE35" s="74"/>
      <c r="JAF35" s="75"/>
      <c r="JAG35" s="73"/>
      <c r="JAH35" s="74"/>
      <c r="JAI35" s="74"/>
      <c r="JAJ35" s="75"/>
      <c r="JAK35" s="73"/>
      <c r="JAL35" s="74"/>
      <c r="JAM35" s="74"/>
      <c r="JAN35" s="75"/>
      <c r="JAO35" s="73"/>
      <c r="JAP35" s="74"/>
      <c r="JAQ35" s="74"/>
      <c r="JAR35" s="75"/>
      <c r="JAS35" s="73"/>
      <c r="JAT35" s="74"/>
      <c r="JAU35" s="74"/>
      <c r="JAV35" s="75"/>
      <c r="JAW35" s="73"/>
      <c r="JAX35" s="74"/>
      <c r="JAY35" s="74"/>
      <c r="JAZ35" s="75"/>
      <c r="JBA35" s="73"/>
      <c r="JBB35" s="74"/>
      <c r="JBC35" s="74"/>
      <c r="JBD35" s="75"/>
      <c r="JBE35" s="73"/>
      <c r="JBF35" s="74"/>
      <c r="JBG35" s="74"/>
      <c r="JBH35" s="75"/>
      <c r="JBI35" s="73"/>
      <c r="JBJ35" s="74"/>
      <c r="JBK35" s="74"/>
      <c r="JBL35" s="75"/>
      <c r="JBM35" s="73"/>
      <c r="JBN35" s="74"/>
      <c r="JBO35" s="74"/>
      <c r="JBP35" s="75"/>
      <c r="JBQ35" s="73"/>
      <c r="JBR35" s="74"/>
      <c r="JBS35" s="74"/>
      <c r="JBT35" s="75"/>
      <c r="JBU35" s="73"/>
      <c r="JBV35" s="74"/>
      <c r="JBW35" s="74"/>
      <c r="JBX35" s="75"/>
      <c r="JBY35" s="73"/>
      <c r="JBZ35" s="74"/>
      <c r="JCA35" s="74"/>
      <c r="JCB35" s="75"/>
      <c r="JCC35" s="73"/>
      <c r="JCD35" s="74"/>
      <c r="JCE35" s="74"/>
      <c r="JCF35" s="75"/>
      <c r="JCG35" s="73"/>
      <c r="JCH35" s="74"/>
      <c r="JCI35" s="74"/>
      <c r="JCJ35" s="75"/>
      <c r="JCK35" s="73"/>
      <c r="JCL35" s="74"/>
      <c r="JCM35" s="74"/>
      <c r="JCN35" s="75"/>
      <c r="JCO35" s="73"/>
      <c r="JCP35" s="74"/>
      <c r="JCQ35" s="74"/>
      <c r="JCR35" s="75"/>
      <c r="JCS35" s="73"/>
      <c r="JCT35" s="74"/>
      <c r="JCU35" s="74"/>
      <c r="JCV35" s="75"/>
      <c r="JCW35" s="73"/>
      <c r="JCX35" s="74"/>
      <c r="JCY35" s="74"/>
      <c r="JCZ35" s="75"/>
      <c r="JDA35" s="73"/>
      <c r="JDB35" s="74"/>
      <c r="JDC35" s="74"/>
      <c r="JDD35" s="75"/>
      <c r="JDE35" s="73"/>
      <c r="JDF35" s="74"/>
      <c r="JDG35" s="74"/>
      <c r="JDH35" s="75"/>
      <c r="JDI35" s="73"/>
      <c r="JDJ35" s="74"/>
      <c r="JDK35" s="74"/>
      <c r="JDL35" s="75"/>
      <c r="JDM35" s="73"/>
      <c r="JDN35" s="74"/>
      <c r="JDO35" s="74"/>
      <c r="JDP35" s="75"/>
      <c r="JDQ35" s="73"/>
      <c r="JDR35" s="74"/>
      <c r="JDS35" s="74"/>
      <c r="JDT35" s="75"/>
      <c r="JDU35" s="73"/>
      <c r="JDV35" s="74"/>
      <c r="JDW35" s="74"/>
      <c r="JDX35" s="75"/>
      <c r="JDY35" s="73"/>
      <c r="JDZ35" s="74"/>
      <c r="JEA35" s="74"/>
      <c r="JEB35" s="75"/>
      <c r="JEC35" s="73"/>
      <c r="JED35" s="74"/>
      <c r="JEE35" s="74"/>
      <c r="JEF35" s="75"/>
      <c r="JEG35" s="73"/>
      <c r="JEH35" s="74"/>
      <c r="JEI35" s="74"/>
      <c r="JEJ35" s="75"/>
      <c r="JEK35" s="73"/>
      <c r="JEL35" s="74"/>
      <c r="JEM35" s="74"/>
      <c r="JEN35" s="75"/>
      <c r="JEO35" s="73"/>
      <c r="JEP35" s="74"/>
      <c r="JEQ35" s="74"/>
      <c r="JER35" s="75"/>
      <c r="JES35" s="73"/>
      <c r="JET35" s="74"/>
      <c r="JEU35" s="74"/>
      <c r="JEV35" s="75"/>
      <c r="JEW35" s="73"/>
      <c r="JEX35" s="74"/>
      <c r="JEY35" s="74"/>
      <c r="JEZ35" s="75"/>
      <c r="JFA35" s="73"/>
      <c r="JFB35" s="74"/>
      <c r="JFC35" s="74"/>
      <c r="JFD35" s="75"/>
      <c r="JFE35" s="73"/>
      <c r="JFF35" s="74"/>
      <c r="JFG35" s="74"/>
      <c r="JFH35" s="75"/>
      <c r="JFI35" s="73"/>
      <c r="JFJ35" s="74"/>
      <c r="JFK35" s="74"/>
      <c r="JFL35" s="75"/>
      <c r="JFM35" s="73"/>
      <c r="JFN35" s="74"/>
      <c r="JFO35" s="74"/>
      <c r="JFP35" s="75"/>
      <c r="JFQ35" s="73"/>
      <c r="JFR35" s="74"/>
      <c r="JFS35" s="74"/>
      <c r="JFT35" s="75"/>
      <c r="JFU35" s="73"/>
      <c r="JFV35" s="74"/>
      <c r="JFW35" s="74"/>
      <c r="JFX35" s="75"/>
      <c r="JFY35" s="73"/>
      <c r="JFZ35" s="74"/>
      <c r="JGA35" s="74"/>
      <c r="JGB35" s="75"/>
      <c r="JGC35" s="73"/>
      <c r="JGD35" s="74"/>
      <c r="JGE35" s="74"/>
      <c r="JGF35" s="75"/>
      <c r="JGG35" s="73"/>
      <c r="JGH35" s="74"/>
      <c r="JGI35" s="74"/>
      <c r="JGJ35" s="75"/>
      <c r="JGK35" s="73"/>
      <c r="JGL35" s="74"/>
      <c r="JGM35" s="74"/>
      <c r="JGN35" s="75"/>
      <c r="JGO35" s="73"/>
      <c r="JGP35" s="74"/>
      <c r="JGQ35" s="74"/>
      <c r="JGR35" s="75"/>
      <c r="JGS35" s="73"/>
      <c r="JGT35" s="74"/>
      <c r="JGU35" s="74"/>
      <c r="JGV35" s="75"/>
      <c r="JGW35" s="73"/>
      <c r="JGX35" s="74"/>
      <c r="JGY35" s="74"/>
      <c r="JGZ35" s="75"/>
      <c r="JHA35" s="73"/>
      <c r="JHB35" s="74"/>
      <c r="JHC35" s="74"/>
      <c r="JHD35" s="75"/>
      <c r="JHE35" s="73"/>
      <c r="JHF35" s="74"/>
      <c r="JHG35" s="74"/>
      <c r="JHH35" s="75"/>
      <c r="JHI35" s="73"/>
      <c r="JHJ35" s="74"/>
      <c r="JHK35" s="74"/>
      <c r="JHL35" s="75"/>
      <c r="JHM35" s="73"/>
      <c r="JHN35" s="74"/>
      <c r="JHO35" s="74"/>
      <c r="JHP35" s="75"/>
      <c r="JHQ35" s="73"/>
      <c r="JHR35" s="74"/>
      <c r="JHS35" s="74"/>
      <c r="JHT35" s="75"/>
      <c r="JHU35" s="73"/>
      <c r="JHV35" s="74"/>
      <c r="JHW35" s="74"/>
      <c r="JHX35" s="75"/>
      <c r="JHY35" s="73"/>
      <c r="JHZ35" s="74"/>
      <c r="JIA35" s="74"/>
      <c r="JIB35" s="75"/>
      <c r="JIC35" s="73"/>
      <c r="JID35" s="74"/>
      <c r="JIE35" s="74"/>
      <c r="JIF35" s="75"/>
      <c r="JIG35" s="73"/>
      <c r="JIH35" s="74"/>
      <c r="JII35" s="74"/>
      <c r="JIJ35" s="75"/>
      <c r="JIK35" s="73"/>
      <c r="JIL35" s="74"/>
      <c r="JIM35" s="74"/>
      <c r="JIN35" s="75"/>
      <c r="JIO35" s="73"/>
      <c r="JIP35" s="74"/>
      <c r="JIQ35" s="74"/>
      <c r="JIR35" s="75"/>
      <c r="JIS35" s="73"/>
      <c r="JIT35" s="74"/>
      <c r="JIU35" s="74"/>
      <c r="JIV35" s="75"/>
      <c r="JIW35" s="73"/>
      <c r="JIX35" s="74"/>
      <c r="JIY35" s="74"/>
      <c r="JIZ35" s="75"/>
      <c r="JJA35" s="73"/>
      <c r="JJB35" s="74"/>
      <c r="JJC35" s="74"/>
      <c r="JJD35" s="75"/>
      <c r="JJE35" s="73"/>
      <c r="JJF35" s="74"/>
      <c r="JJG35" s="74"/>
      <c r="JJH35" s="75"/>
      <c r="JJI35" s="73"/>
      <c r="JJJ35" s="74"/>
      <c r="JJK35" s="74"/>
      <c r="JJL35" s="75"/>
      <c r="JJM35" s="73"/>
      <c r="JJN35" s="74"/>
      <c r="JJO35" s="74"/>
      <c r="JJP35" s="75"/>
      <c r="JJQ35" s="73"/>
      <c r="JJR35" s="74"/>
      <c r="JJS35" s="74"/>
      <c r="JJT35" s="75"/>
      <c r="JJU35" s="73"/>
      <c r="JJV35" s="74"/>
      <c r="JJW35" s="74"/>
      <c r="JJX35" s="75"/>
      <c r="JJY35" s="73"/>
      <c r="JJZ35" s="74"/>
      <c r="JKA35" s="74"/>
      <c r="JKB35" s="75"/>
      <c r="JKC35" s="73"/>
      <c r="JKD35" s="74"/>
      <c r="JKE35" s="74"/>
      <c r="JKF35" s="75"/>
      <c r="JKG35" s="73"/>
      <c r="JKH35" s="74"/>
      <c r="JKI35" s="74"/>
      <c r="JKJ35" s="75"/>
      <c r="JKK35" s="73"/>
      <c r="JKL35" s="74"/>
      <c r="JKM35" s="74"/>
      <c r="JKN35" s="75"/>
      <c r="JKO35" s="73"/>
      <c r="JKP35" s="74"/>
      <c r="JKQ35" s="74"/>
      <c r="JKR35" s="75"/>
      <c r="JKS35" s="73"/>
      <c r="JKT35" s="74"/>
      <c r="JKU35" s="74"/>
      <c r="JKV35" s="75"/>
      <c r="JKW35" s="73"/>
      <c r="JKX35" s="74"/>
      <c r="JKY35" s="74"/>
      <c r="JKZ35" s="75"/>
      <c r="JLA35" s="73"/>
      <c r="JLB35" s="74"/>
      <c r="JLC35" s="74"/>
      <c r="JLD35" s="75"/>
      <c r="JLE35" s="73"/>
      <c r="JLF35" s="74"/>
      <c r="JLG35" s="74"/>
      <c r="JLH35" s="75"/>
      <c r="JLI35" s="73"/>
      <c r="JLJ35" s="74"/>
      <c r="JLK35" s="74"/>
      <c r="JLL35" s="75"/>
      <c r="JLM35" s="73"/>
      <c r="JLN35" s="74"/>
      <c r="JLO35" s="74"/>
      <c r="JLP35" s="75"/>
      <c r="JLQ35" s="73"/>
      <c r="JLR35" s="74"/>
      <c r="JLS35" s="74"/>
      <c r="JLT35" s="75"/>
      <c r="JLU35" s="73"/>
      <c r="JLV35" s="74"/>
      <c r="JLW35" s="74"/>
      <c r="JLX35" s="75"/>
      <c r="JLY35" s="73"/>
      <c r="JLZ35" s="74"/>
      <c r="JMA35" s="74"/>
      <c r="JMB35" s="75"/>
      <c r="JMC35" s="73"/>
      <c r="JMD35" s="74"/>
      <c r="JME35" s="74"/>
      <c r="JMF35" s="75"/>
      <c r="JMG35" s="73"/>
      <c r="JMH35" s="74"/>
      <c r="JMI35" s="74"/>
      <c r="JMJ35" s="75"/>
      <c r="JMK35" s="73"/>
      <c r="JML35" s="74"/>
      <c r="JMM35" s="74"/>
      <c r="JMN35" s="75"/>
      <c r="JMO35" s="73"/>
      <c r="JMP35" s="74"/>
      <c r="JMQ35" s="74"/>
      <c r="JMR35" s="75"/>
      <c r="JMS35" s="73"/>
      <c r="JMT35" s="74"/>
      <c r="JMU35" s="74"/>
      <c r="JMV35" s="75"/>
      <c r="JMW35" s="73"/>
      <c r="JMX35" s="74"/>
      <c r="JMY35" s="74"/>
      <c r="JMZ35" s="75"/>
      <c r="JNA35" s="73"/>
      <c r="JNB35" s="74"/>
      <c r="JNC35" s="74"/>
      <c r="JND35" s="75"/>
      <c r="JNE35" s="73"/>
      <c r="JNF35" s="74"/>
      <c r="JNG35" s="74"/>
      <c r="JNH35" s="75"/>
      <c r="JNI35" s="73"/>
      <c r="JNJ35" s="74"/>
      <c r="JNK35" s="74"/>
      <c r="JNL35" s="75"/>
      <c r="JNM35" s="73"/>
      <c r="JNN35" s="74"/>
      <c r="JNO35" s="74"/>
      <c r="JNP35" s="75"/>
      <c r="JNQ35" s="73"/>
      <c r="JNR35" s="74"/>
      <c r="JNS35" s="74"/>
      <c r="JNT35" s="75"/>
      <c r="JNU35" s="73"/>
      <c r="JNV35" s="74"/>
      <c r="JNW35" s="74"/>
      <c r="JNX35" s="75"/>
      <c r="JNY35" s="73"/>
      <c r="JNZ35" s="74"/>
      <c r="JOA35" s="74"/>
      <c r="JOB35" s="75"/>
      <c r="JOC35" s="73"/>
      <c r="JOD35" s="74"/>
      <c r="JOE35" s="74"/>
      <c r="JOF35" s="75"/>
      <c r="JOG35" s="73"/>
      <c r="JOH35" s="74"/>
      <c r="JOI35" s="74"/>
      <c r="JOJ35" s="75"/>
      <c r="JOK35" s="73"/>
      <c r="JOL35" s="74"/>
      <c r="JOM35" s="74"/>
      <c r="JON35" s="75"/>
      <c r="JOO35" s="73"/>
      <c r="JOP35" s="74"/>
      <c r="JOQ35" s="74"/>
      <c r="JOR35" s="75"/>
      <c r="JOS35" s="73"/>
      <c r="JOT35" s="74"/>
      <c r="JOU35" s="74"/>
      <c r="JOV35" s="75"/>
      <c r="JOW35" s="73"/>
      <c r="JOX35" s="74"/>
      <c r="JOY35" s="74"/>
      <c r="JOZ35" s="75"/>
      <c r="JPA35" s="73"/>
      <c r="JPB35" s="74"/>
      <c r="JPC35" s="74"/>
      <c r="JPD35" s="75"/>
      <c r="JPE35" s="73"/>
      <c r="JPF35" s="74"/>
      <c r="JPG35" s="74"/>
      <c r="JPH35" s="75"/>
      <c r="JPI35" s="73"/>
      <c r="JPJ35" s="74"/>
      <c r="JPK35" s="74"/>
      <c r="JPL35" s="75"/>
      <c r="JPM35" s="73"/>
      <c r="JPN35" s="74"/>
      <c r="JPO35" s="74"/>
      <c r="JPP35" s="75"/>
      <c r="JPQ35" s="73"/>
      <c r="JPR35" s="74"/>
      <c r="JPS35" s="74"/>
      <c r="JPT35" s="75"/>
      <c r="JPU35" s="73"/>
      <c r="JPV35" s="74"/>
      <c r="JPW35" s="74"/>
      <c r="JPX35" s="75"/>
      <c r="JPY35" s="73"/>
      <c r="JPZ35" s="74"/>
      <c r="JQA35" s="74"/>
      <c r="JQB35" s="75"/>
      <c r="JQC35" s="73"/>
      <c r="JQD35" s="74"/>
      <c r="JQE35" s="74"/>
      <c r="JQF35" s="75"/>
      <c r="JQG35" s="73"/>
      <c r="JQH35" s="74"/>
      <c r="JQI35" s="74"/>
      <c r="JQJ35" s="75"/>
      <c r="JQK35" s="73"/>
      <c r="JQL35" s="74"/>
      <c r="JQM35" s="74"/>
      <c r="JQN35" s="75"/>
      <c r="JQO35" s="73"/>
      <c r="JQP35" s="74"/>
      <c r="JQQ35" s="74"/>
      <c r="JQR35" s="75"/>
      <c r="JQS35" s="73"/>
      <c r="JQT35" s="74"/>
      <c r="JQU35" s="74"/>
      <c r="JQV35" s="75"/>
      <c r="JQW35" s="73"/>
      <c r="JQX35" s="74"/>
      <c r="JQY35" s="74"/>
      <c r="JQZ35" s="75"/>
      <c r="JRA35" s="73"/>
      <c r="JRB35" s="74"/>
      <c r="JRC35" s="74"/>
      <c r="JRD35" s="75"/>
      <c r="JRE35" s="73"/>
      <c r="JRF35" s="74"/>
      <c r="JRG35" s="74"/>
      <c r="JRH35" s="75"/>
      <c r="JRI35" s="73"/>
      <c r="JRJ35" s="74"/>
      <c r="JRK35" s="74"/>
      <c r="JRL35" s="75"/>
      <c r="JRM35" s="73"/>
      <c r="JRN35" s="74"/>
      <c r="JRO35" s="74"/>
      <c r="JRP35" s="75"/>
      <c r="JRQ35" s="73"/>
      <c r="JRR35" s="74"/>
      <c r="JRS35" s="74"/>
      <c r="JRT35" s="75"/>
      <c r="JRU35" s="73"/>
      <c r="JRV35" s="74"/>
      <c r="JRW35" s="74"/>
      <c r="JRX35" s="75"/>
      <c r="JRY35" s="73"/>
      <c r="JRZ35" s="74"/>
      <c r="JSA35" s="74"/>
      <c r="JSB35" s="75"/>
      <c r="JSC35" s="73"/>
      <c r="JSD35" s="74"/>
      <c r="JSE35" s="74"/>
      <c r="JSF35" s="75"/>
      <c r="JSG35" s="73"/>
      <c r="JSH35" s="74"/>
      <c r="JSI35" s="74"/>
      <c r="JSJ35" s="75"/>
      <c r="JSK35" s="73"/>
      <c r="JSL35" s="74"/>
      <c r="JSM35" s="74"/>
      <c r="JSN35" s="75"/>
      <c r="JSO35" s="73"/>
      <c r="JSP35" s="74"/>
      <c r="JSQ35" s="74"/>
      <c r="JSR35" s="75"/>
      <c r="JSS35" s="73"/>
      <c r="JST35" s="74"/>
      <c r="JSU35" s="74"/>
      <c r="JSV35" s="75"/>
      <c r="JSW35" s="73"/>
      <c r="JSX35" s="74"/>
      <c r="JSY35" s="74"/>
      <c r="JSZ35" s="75"/>
      <c r="JTA35" s="73"/>
      <c r="JTB35" s="74"/>
      <c r="JTC35" s="74"/>
      <c r="JTD35" s="75"/>
      <c r="JTE35" s="73"/>
      <c r="JTF35" s="74"/>
      <c r="JTG35" s="74"/>
      <c r="JTH35" s="75"/>
      <c r="JTI35" s="73"/>
      <c r="JTJ35" s="74"/>
      <c r="JTK35" s="74"/>
      <c r="JTL35" s="75"/>
      <c r="JTM35" s="73"/>
      <c r="JTN35" s="74"/>
      <c r="JTO35" s="74"/>
      <c r="JTP35" s="75"/>
      <c r="JTQ35" s="73"/>
      <c r="JTR35" s="74"/>
      <c r="JTS35" s="74"/>
      <c r="JTT35" s="75"/>
      <c r="JTU35" s="73"/>
      <c r="JTV35" s="74"/>
      <c r="JTW35" s="74"/>
      <c r="JTX35" s="75"/>
      <c r="JTY35" s="73"/>
      <c r="JTZ35" s="74"/>
      <c r="JUA35" s="74"/>
      <c r="JUB35" s="75"/>
      <c r="JUC35" s="73"/>
      <c r="JUD35" s="74"/>
      <c r="JUE35" s="74"/>
      <c r="JUF35" s="75"/>
      <c r="JUG35" s="73"/>
      <c r="JUH35" s="74"/>
      <c r="JUI35" s="74"/>
      <c r="JUJ35" s="75"/>
      <c r="JUK35" s="73"/>
      <c r="JUL35" s="74"/>
      <c r="JUM35" s="74"/>
      <c r="JUN35" s="75"/>
      <c r="JUO35" s="73"/>
      <c r="JUP35" s="74"/>
      <c r="JUQ35" s="74"/>
      <c r="JUR35" s="75"/>
      <c r="JUS35" s="73"/>
      <c r="JUT35" s="74"/>
      <c r="JUU35" s="74"/>
      <c r="JUV35" s="75"/>
      <c r="JUW35" s="73"/>
      <c r="JUX35" s="74"/>
      <c r="JUY35" s="74"/>
      <c r="JUZ35" s="75"/>
      <c r="JVA35" s="73"/>
      <c r="JVB35" s="74"/>
      <c r="JVC35" s="74"/>
      <c r="JVD35" s="75"/>
      <c r="JVE35" s="73"/>
      <c r="JVF35" s="74"/>
      <c r="JVG35" s="74"/>
      <c r="JVH35" s="75"/>
      <c r="JVI35" s="73"/>
      <c r="JVJ35" s="74"/>
      <c r="JVK35" s="74"/>
      <c r="JVL35" s="75"/>
      <c r="JVM35" s="73"/>
      <c r="JVN35" s="74"/>
      <c r="JVO35" s="74"/>
      <c r="JVP35" s="75"/>
      <c r="JVQ35" s="73"/>
      <c r="JVR35" s="74"/>
      <c r="JVS35" s="74"/>
      <c r="JVT35" s="75"/>
      <c r="JVU35" s="73"/>
      <c r="JVV35" s="74"/>
      <c r="JVW35" s="74"/>
      <c r="JVX35" s="75"/>
      <c r="JVY35" s="73"/>
      <c r="JVZ35" s="74"/>
      <c r="JWA35" s="74"/>
      <c r="JWB35" s="75"/>
      <c r="JWC35" s="73"/>
      <c r="JWD35" s="74"/>
      <c r="JWE35" s="74"/>
      <c r="JWF35" s="75"/>
      <c r="JWG35" s="73"/>
      <c r="JWH35" s="74"/>
      <c r="JWI35" s="74"/>
      <c r="JWJ35" s="75"/>
      <c r="JWK35" s="73"/>
      <c r="JWL35" s="74"/>
      <c r="JWM35" s="74"/>
      <c r="JWN35" s="75"/>
      <c r="JWO35" s="73"/>
      <c r="JWP35" s="74"/>
      <c r="JWQ35" s="74"/>
      <c r="JWR35" s="75"/>
      <c r="JWS35" s="73"/>
      <c r="JWT35" s="74"/>
      <c r="JWU35" s="74"/>
      <c r="JWV35" s="75"/>
      <c r="JWW35" s="73"/>
      <c r="JWX35" s="74"/>
      <c r="JWY35" s="74"/>
      <c r="JWZ35" s="75"/>
      <c r="JXA35" s="73"/>
      <c r="JXB35" s="74"/>
      <c r="JXC35" s="74"/>
      <c r="JXD35" s="75"/>
      <c r="JXE35" s="73"/>
      <c r="JXF35" s="74"/>
      <c r="JXG35" s="74"/>
      <c r="JXH35" s="75"/>
      <c r="JXI35" s="73"/>
      <c r="JXJ35" s="74"/>
      <c r="JXK35" s="74"/>
      <c r="JXL35" s="75"/>
      <c r="JXM35" s="73"/>
      <c r="JXN35" s="74"/>
      <c r="JXO35" s="74"/>
      <c r="JXP35" s="75"/>
      <c r="JXQ35" s="73"/>
      <c r="JXR35" s="74"/>
      <c r="JXS35" s="74"/>
      <c r="JXT35" s="75"/>
      <c r="JXU35" s="73"/>
      <c r="JXV35" s="74"/>
      <c r="JXW35" s="74"/>
      <c r="JXX35" s="75"/>
      <c r="JXY35" s="73"/>
      <c r="JXZ35" s="74"/>
      <c r="JYA35" s="74"/>
      <c r="JYB35" s="75"/>
      <c r="JYC35" s="73"/>
      <c r="JYD35" s="74"/>
      <c r="JYE35" s="74"/>
      <c r="JYF35" s="75"/>
      <c r="JYG35" s="73"/>
      <c r="JYH35" s="74"/>
      <c r="JYI35" s="74"/>
      <c r="JYJ35" s="75"/>
      <c r="JYK35" s="73"/>
      <c r="JYL35" s="74"/>
      <c r="JYM35" s="74"/>
      <c r="JYN35" s="75"/>
      <c r="JYO35" s="73"/>
      <c r="JYP35" s="74"/>
      <c r="JYQ35" s="74"/>
      <c r="JYR35" s="75"/>
      <c r="JYS35" s="73"/>
      <c r="JYT35" s="74"/>
      <c r="JYU35" s="74"/>
      <c r="JYV35" s="75"/>
      <c r="JYW35" s="73"/>
      <c r="JYX35" s="74"/>
      <c r="JYY35" s="74"/>
      <c r="JYZ35" s="75"/>
      <c r="JZA35" s="73"/>
      <c r="JZB35" s="74"/>
      <c r="JZC35" s="74"/>
      <c r="JZD35" s="75"/>
      <c r="JZE35" s="73"/>
      <c r="JZF35" s="74"/>
      <c r="JZG35" s="74"/>
      <c r="JZH35" s="75"/>
      <c r="JZI35" s="73"/>
      <c r="JZJ35" s="74"/>
      <c r="JZK35" s="74"/>
      <c r="JZL35" s="75"/>
      <c r="JZM35" s="73"/>
      <c r="JZN35" s="74"/>
      <c r="JZO35" s="74"/>
      <c r="JZP35" s="75"/>
      <c r="JZQ35" s="73"/>
      <c r="JZR35" s="74"/>
      <c r="JZS35" s="74"/>
      <c r="JZT35" s="75"/>
      <c r="JZU35" s="73"/>
      <c r="JZV35" s="74"/>
      <c r="JZW35" s="74"/>
      <c r="JZX35" s="75"/>
      <c r="JZY35" s="73"/>
      <c r="JZZ35" s="74"/>
      <c r="KAA35" s="74"/>
      <c r="KAB35" s="75"/>
      <c r="KAC35" s="73"/>
      <c r="KAD35" s="74"/>
      <c r="KAE35" s="74"/>
      <c r="KAF35" s="75"/>
      <c r="KAG35" s="73"/>
      <c r="KAH35" s="74"/>
      <c r="KAI35" s="74"/>
      <c r="KAJ35" s="75"/>
      <c r="KAK35" s="73"/>
      <c r="KAL35" s="74"/>
      <c r="KAM35" s="74"/>
      <c r="KAN35" s="75"/>
      <c r="KAO35" s="73"/>
      <c r="KAP35" s="74"/>
      <c r="KAQ35" s="74"/>
      <c r="KAR35" s="75"/>
      <c r="KAS35" s="73"/>
      <c r="KAT35" s="74"/>
      <c r="KAU35" s="74"/>
      <c r="KAV35" s="75"/>
      <c r="KAW35" s="73"/>
      <c r="KAX35" s="74"/>
      <c r="KAY35" s="74"/>
      <c r="KAZ35" s="75"/>
      <c r="KBA35" s="73"/>
      <c r="KBB35" s="74"/>
      <c r="KBC35" s="74"/>
      <c r="KBD35" s="75"/>
      <c r="KBE35" s="73"/>
      <c r="KBF35" s="74"/>
      <c r="KBG35" s="74"/>
      <c r="KBH35" s="75"/>
      <c r="KBI35" s="73"/>
      <c r="KBJ35" s="74"/>
      <c r="KBK35" s="74"/>
      <c r="KBL35" s="75"/>
      <c r="KBM35" s="73"/>
      <c r="KBN35" s="74"/>
      <c r="KBO35" s="74"/>
      <c r="KBP35" s="75"/>
      <c r="KBQ35" s="73"/>
      <c r="KBR35" s="74"/>
      <c r="KBS35" s="74"/>
      <c r="KBT35" s="75"/>
      <c r="KBU35" s="73"/>
      <c r="KBV35" s="74"/>
      <c r="KBW35" s="74"/>
      <c r="KBX35" s="75"/>
      <c r="KBY35" s="73"/>
      <c r="KBZ35" s="74"/>
      <c r="KCA35" s="74"/>
      <c r="KCB35" s="75"/>
      <c r="KCC35" s="73"/>
      <c r="KCD35" s="74"/>
      <c r="KCE35" s="74"/>
      <c r="KCF35" s="75"/>
      <c r="KCG35" s="73"/>
      <c r="KCH35" s="74"/>
      <c r="KCI35" s="74"/>
      <c r="KCJ35" s="75"/>
      <c r="KCK35" s="73"/>
      <c r="KCL35" s="74"/>
      <c r="KCM35" s="74"/>
      <c r="KCN35" s="75"/>
      <c r="KCO35" s="73"/>
      <c r="KCP35" s="74"/>
      <c r="KCQ35" s="74"/>
      <c r="KCR35" s="75"/>
      <c r="KCS35" s="73"/>
      <c r="KCT35" s="74"/>
      <c r="KCU35" s="74"/>
      <c r="KCV35" s="75"/>
      <c r="KCW35" s="73"/>
      <c r="KCX35" s="74"/>
      <c r="KCY35" s="74"/>
      <c r="KCZ35" s="75"/>
      <c r="KDA35" s="73"/>
      <c r="KDB35" s="74"/>
      <c r="KDC35" s="74"/>
      <c r="KDD35" s="75"/>
      <c r="KDE35" s="73"/>
      <c r="KDF35" s="74"/>
      <c r="KDG35" s="74"/>
      <c r="KDH35" s="75"/>
      <c r="KDI35" s="73"/>
      <c r="KDJ35" s="74"/>
      <c r="KDK35" s="74"/>
      <c r="KDL35" s="75"/>
      <c r="KDM35" s="73"/>
      <c r="KDN35" s="74"/>
      <c r="KDO35" s="74"/>
      <c r="KDP35" s="75"/>
      <c r="KDQ35" s="73"/>
      <c r="KDR35" s="74"/>
      <c r="KDS35" s="74"/>
      <c r="KDT35" s="75"/>
      <c r="KDU35" s="73"/>
      <c r="KDV35" s="74"/>
      <c r="KDW35" s="74"/>
      <c r="KDX35" s="75"/>
      <c r="KDY35" s="73"/>
      <c r="KDZ35" s="74"/>
      <c r="KEA35" s="74"/>
      <c r="KEB35" s="75"/>
      <c r="KEC35" s="73"/>
      <c r="KED35" s="74"/>
      <c r="KEE35" s="74"/>
      <c r="KEF35" s="75"/>
      <c r="KEG35" s="73"/>
      <c r="KEH35" s="74"/>
      <c r="KEI35" s="74"/>
      <c r="KEJ35" s="75"/>
      <c r="KEK35" s="73"/>
      <c r="KEL35" s="74"/>
      <c r="KEM35" s="74"/>
      <c r="KEN35" s="75"/>
      <c r="KEO35" s="73"/>
      <c r="KEP35" s="74"/>
      <c r="KEQ35" s="74"/>
      <c r="KER35" s="75"/>
      <c r="KES35" s="73"/>
      <c r="KET35" s="74"/>
      <c r="KEU35" s="74"/>
      <c r="KEV35" s="75"/>
      <c r="KEW35" s="73"/>
      <c r="KEX35" s="74"/>
      <c r="KEY35" s="74"/>
      <c r="KEZ35" s="75"/>
      <c r="KFA35" s="73"/>
      <c r="KFB35" s="74"/>
      <c r="KFC35" s="74"/>
      <c r="KFD35" s="75"/>
      <c r="KFE35" s="73"/>
      <c r="KFF35" s="74"/>
      <c r="KFG35" s="74"/>
      <c r="KFH35" s="75"/>
      <c r="KFI35" s="73"/>
      <c r="KFJ35" s="74"/>
      <c r="KFK35" s="74"/>
      <c r="KFL35" s="75"/>
      <c r="KFM35" s="73"/>
      <c r="KFN35" s="74"/>
      <c r="KFO35" s="74"/>
      <c r="KFP35" s="75"/>
      <c r="KFQ35" s="73"/>
      <c r="KFR35" s="74"/>
      <c r="KFS35" s="74"/>
      <c r="KFT35" s="75"/>
      <c r="KFU35" s="73"/>
      <c r="KFV35" s="74"/>
      <c r="KFW35" s="74"/>
      <c r="KFX35" s="75"/>
      <c r="KFY35" s="73"/>
      <c r="KFZ35" s="74"/>
      <c r="KGA35" s="74"/>
      <c r="KGB35" s="75"/>
      <c r="KGC35" s="73"/>
      <c r="KGD35" s="74"/>
      <c r="KGE35" s="74"/>
      <c r="KGF35" s="75"/>
      <c r="KGG35" s="73"/>
      <c r="KGH35" s="74"/>
      <c r="KGI35" s="74"/>
      <c r="KGJ35" s="75"/>
      <c r="KGK35" s="73"/>
      <c r="KGL35" s="74"/>
      <c r="KGM35" s="74"/>
      <c r="KGN35" s="75"/>
      <c r="KGO35" s="73"/>
      <c r="KGP35" s="74"/>
      <c r="KGQ35" s="74"/>
      <c r="KGR35" s="75"/>
      <c r="KGS35" s="73"/>
      <c r="KGT35" s="74"/>
      <c r="KGU35" s="74"/>
      <c r="KGV35" s="75"/>
      <c r="KGW35" s="73"/>
      <c r="KGX35" s="74"/>
      <c r="KGY35" s="74"/>
      <c r="KGZ35" s="75"/>
      <c r="KHA35" s="73"/>
      <c r="KHB35" s="74"/>
      <c r="KHC35" s="74"/>
      <c r="KHD35" s="75"/>
      <c r="KHE35" s="73"/>
      <c r="KHF35" s="74"/>
      <c r="KHG35" s="74"/>
      <c r="KHH35" s="75"/>
      <c r="KHI35" s="73"/>
      <c r="KHJ35" s="74"/>
      <c r="KHK35" s="74"/>
      <c r="KHL35" s="75"/>
      <c r="KHM35" s="73"/>
      <c r="KHN35" s="74"/>
      <c r="KHO35" s="74"/>
      <c r="KHP35" s="75"/>
      <c r="KHQ35" s="73"/>
      <c r="KHR35" s="74"/>
      <c r="KHS35" s="74"/>
      <c r="KHT35" s="75"/>
      <c r="KHU35" s="73"/>
      <c r="KHV35" s="74"/>
      <c r="KHW35" s="74"/>
      <c r="KHX35" s="75"/>
      <c r="KHY35" s="73"/>
      <c r="KHZ35" s="74"/>
      <c r="KIA35" s="74"/>
      <c r="KIB35" s="75"/>
      <c r="KIC35" s="73"/>
      <c r="KID35" s="74"/>
      <c r="KIE35" s="74"/>
      <c r="KIF35" s="75"/>
      <c r="KIG35" s="73"/>
      <c r="KIH35" s="74"/>
      <c r="KII35" s="74"/>
      <c r="KIJ35" s="75"/>
      <c r="KIK35" s="73"/>
      <c r="KIL35" s="74"/>
      <c r="KIM35" s="74"/>
      <c r="KIN35" s="75"/>
      <c r="KIO35" s="73"/>
      <c r="KIP35" s="74"/>
      <c r="KIQ35" s="74"/>
      <c r="KIR35" s="75"/>
      <c r="KIS35" s="73"/>
      <c r="KIT35" s="74"/>
      <c r="KIU35" s="74"/>
      <c r="KIV35" s="75"/>
      <c r="KIW35" s="73"/>
      <c r="KIX35" s="74"/>
      <c r="KIY35" s="74"/>
      <c r="KIZ35" s="75"/>
      <c r="KJA35" s="73"/>
      <c r="KJB35" s="74"/>
      <c r="KJC35" s="74"/>
      <c r="KJD35" s="75"/>
      <c r="KJE35" s="73"/>
      <c r="KJF35" s="74"/>
      <c r="KJG35" s="74"/>
      <c r="KJH35" s="75"/>
      <c r="KJI35" s="73"/>
      <c r="KJJ35" s="74"/>
      <c r="KJK35" s="74"/>
      <c r="KJL35" s="75"/>
      <c r="KJM35" s="73"/>
      <c r="KJN35" s="74"/>
      <c r="KJO35" s="74"/>
      <c r="KJP35" s="75"/>
      <c r="KJQ35" s="73"/>
      <c r="KJR35" s="74"/>
      <c r="KJS35" s="74"/>
      <c r="KJT35" s="75"/>
      <c r="KJU35" s="73"/>
      <c r="KJV35" s="74"/>
      <c r="KJW35" s="74"/>
      <c r="KJX35" s="75"/>
      <c r="KJY35" s="73"/>
      <c r="KJZ35" s="74"/>
      <c r="KKA35" s="74"/>
      <c r="KKB35" s="75"/>
      <c r="KKC35" s="73"/>
      <c r="KKD35" s="74"/>
      <c r="KKE35" s="74"/>
      <c r="KKF35" s="75"/>
      <c r="KKG35" s="73"/>
      <c r="KKH35" s="74"/>
      <c r="KKI35" s="74"/>
      <c r="KKJ35" s="75"/>
      <c r="KKK35" s="73"/>
      <c r="KKL35" s="74"/>
      <c r="KKM35" s="74"/>
      <c r="KKN35" s="75"/>
      <c r="KKO35" s="73"/>
      <c r="KKP35" s="74"/>
      <c r="KKQ35" s="74"/>
      <c r="KKR35" s="75"/>
      <c r="KKS35" s="73"/>
      <c r="KKT35" s="74"/>
      <c r="KKU35" s="74"/>
      <c r="KKV35" s="75"/>
      <c r="KKW35" s="73"/>
      <c r="KKX35" s="74"/>
      <c r="KKY35" s="74"/>
      <c r="KKZ35" s="75"/>
      <c r="KLA35" s="73"/>
      <c r="KLB35" s="74"/>
      <c r="KLC35" s="74"/>
      <c r="KLD35" s="75"/>
      <c r="KLE35" s="73"/>
      <c r="KLF35" s="74"/>
      <c r="KLG35" s="74"/>
      <c r="KLH35" s="75"/>
      <c r="KLI35" s="73"/>
      <c r="KLJ35" s="74"/>
      <c r="KLK35" s="74"/>
      <c r="KLL35" s="75"/>
      <c r="KLM35" s="73"/>
      <c r="KLN35" s="74"/>
      <c r="KLO35" s="74"/>
      <c r="KLP35" s="75"/>
      <c r="KLQ35" s="73"/>
      <c r="KLR35" s="74"/>
      <c r="KLS35" s="74"/>
      <c r="KLT35" s="75"/>
      <c r="KLU35" s="73"/>
      <c r="KLV35" s="74"/>
      <c r="KLW35" s="74"/>
      <c r="KLX35" s="75"/>
      <c r="KLY35" s="73"/>
      <c r="KLZ35" s="74"/>
      <c r="KMA35" s="74"/>
      <c r="KMB35" s="75"/>
      <c r="KMC35" s="73"/>
      <c r="KMD35" s="74"/>
      <c r="KME35" s="74"/>
      <c r="KMF35" s="75"/>
      <c r="KMG35" s="73"/>
      <c r="KMH35" s="74"/>
      <c r="KMI35" s="74"/>
      <c r="KMJ35" s="75"/>
      <c r="KMK35" s="73"/>
      <c r="KML35" s="74"/>
      <c r="KMM35" s="74"/>
      <c r="KMN35" s="75"/>
      <c r="KMO35" s="73"/>
      <c r="KMP35" s="74"/>
      <c r="KMQ35" s="74"/>
      <c r="KMR35" s="75"/>
      <c r="KMS35" s="73"/>
      <c r="KMT35" s="74"/>
      <c r="KMU35" s="74"/>
      <c r="KMV35" s="75"/>
      <c r="KMW35" s="73"/>
      <c r="KMX35" s="74"/>
      <c r="KMY35" s="74"/>
      <c r="KMZ35" s="75"/>
      <c r="KNA35" s="73"/>
      <c r="KNB35" s="74"/>
      <c r="KNC35" s="74"/>
      <c r="KND35" s="75"/>
      <c r="KNE35" s="73"/>
      <c r="KNF35" s="74"/>
      <c r="KNG35" s="74"/>
      <c r="KNH35" s="75"/>
      <c r="KNI35" s="73"/>
      <c r="KNJ35" s="74"/>
      <c r="KNK35" s="74"/>
      <c r="KNL35" s="75"/>
      <c r="KNM35" s="73"/>
      <c r="KNN35" s="74"/>
      <c r="KNO35" s="74"/>
      <c r="KNP35" s="75"/>
      <c r="KNQ35" s="73"/>
      <c r="KNR35" s="74"/>
      <c r="KNS35" s="74"/>
      <c r="KNT35" s="75"/>
      <c r="KNU35" s="73"/>
      <c r="KNV35" s="74"/>
      <c r="KNW35" s="74"/>
      <c r="KNX35" s="75"/>
      <c r="KNY35" s="73"/>
      <c r="KNZ35" s="74"/>
      <c r="KOA35" s="74"/>
      <c r="KOB35" s="75"/>
      <c r="KOC35" s="73"/>
      <c r="KOD35" s="74"/>
      <c r="KOE35" s="74"/>
      <c r="KOF35" s="75"/>
      <c r="KOG35" s="73"/>
      <c r="KOH35" s="74"/>
      <c r="KOI35" s="74"/>
      <c r="KOJ35" s="75"/>
      <c r="KOK35" s="73"/>
      <c r="KOL35" s="74"/>
      <c r="KOM35" s="74"/>
      <c r="KON35" s="75"/>
      <c r="KOO35" s="73"/>
      <c r="KOP35" s="74"/>
      <c r="KOQ35" s="74"/>
      <c r="KOR35" s="75"/>
      <c r="KOS35" s="73"/>
      <c r="KOT35" s="74"/>
      <c r="KOU35" s="74"/>
      <c r="KOV35" s="75"/>
      <c r="KOW35" s="73"/>
      <c r="KOX35" s="74"/>
      <c r="KOY35" s="74"/>
      <c r="KOZ35" s="75"/>
      <c r="KPA35" s="73"/>
      <c r="KPB35" s="74"/>
      <c r="KPC35" s="74"/>
      <c r="KPD35" s="75"/>
      <c r="KPE35" s="73"/>
      <c r="KPF35" s="74"/>
      <c r="KPG35" s="74"/>
      <c r="KPH35" s="75"/>
      <c r="KPI35" s="73"/>
      <c r="KPJ35" s="74"/>
      <c r="KPK35" s="74"/>
      <c r="KPL35" s="75"/>
      <c r="KPM35" s="73"/>
      <c r="KPN35" s="74"/>
      <c r="KPO35" s="74"/>
      <c r="KPP35" s="75"/>
      <c r="KPQ35" s="73"/>
      <c r="KPR35" s="74"/>
      <c r="KPS35" s="74"/>
      <c r="KPT35" s="75"/>
      <c r="KPU35" s="73"/>
      <c r="KPV35" s="74"/>
      <c r="KPW35" s="74"/>
      <c r="KPX35" s="75"/>
      <c r="KPY35" s="73"/>
      <c r="KPZ35" s="74"/>
      <c r="KQA35" s="74"/>
      <c r="KQB35" s="75"/>
      <c r="KQC35" s="73"/>
      <c r="KQD35" s="74"/>
      <c r="KQE35" s="74"/>
      <c r="KQF35" s="75"/>
      <c r="KQG35" s="73"/>
      <c r="KQH35" s="74"/>
      <c r="KQI35" s="74"/>
      <c r="KQJ35" s="75"/>
      <c r="KQK35" s="73"/>
      <c r="KQL35" s="74"/>
      <c r="KQM35" s="74"/>
      <c r="KQN35" s="75"/>
      <c r="KQO35" s="73"/>
      <c r="KQP35" s="74"/>
      <c r="KQQ35" s="74"/>
      <c r="KQR35" s="75"/>
      <c r="KQS35" s="73"/>
      <c r="KQT35" s="74"/>
      <c r="KQU35" s="74"/>
      <c r="KQV35" s="75"/>
      <c r="KQW35" s="73"/>
      <c r="KQX35" s="74"/>
      <c r="KQY35" s="74"/>
      <c r="KQZ35" s="75"/>
      <c r="KRA35" s="73"/>
      <c r="KRB35" s="74"/>
      <c r="KRC35" s="74"/>
      <c r="KRD35" s="75"/>
      <c r="KRE35" s="73"/>
      <c r="KRF35" s="74"/>
      <c r="KRG35" s="74"/>
      <c r="KRH35" s="75"/>
      <c r="KRI35" s="73"/>
      <c r="KRJ35" s="74"/>
      <c r="KRK35" s="74"/>
      <c r="KRL35" s="75"/>
      <c r="KRM35" s="73"/>
      <c r="KRN35" s="74"/>
      <c r="KRO35" s="74"/>
      <c r="KRP35" s="75"/>
      <c r="KRQ35" s="73"/>
      <c r="KRR35" s="74"/>
      <c r="KRS35" s="74"/>
      <c r="KRT35" s="75"/>
      <c r="KRU35" s="73"/>
      <c r="KRV35" s="74"/>
      <c r="KRW35" s="74"/>
      <c r="KRX35" s="75"/>
      <c r="KRY35" s="73"/>
      <c r="KRZ35" s="74"/>
      <c r="KSA35" s="74"/>
      <c r="KSB35" s="75"/>
      <c r="KSC35" s="73"/>
      <c r="KSD35" s="74"/>
      <c r="KSE35" s="74"/>
      <c r="KSF35" s="75"/>
      <c r="KSG35" s="73"/>
      <c r="KSH35" s="74"/>
      <c r="KSI35" s="74"/>
      <c r="KSJ35" s="75"/>
      <c r="KSK35" s="73"/>
      <c r="KSL35" s="74"/>
      <c r="KSM35" s="74"/>
      <c r="KSN35" s="75"/>
      <c r="KSO35" s="73"/>
      <c r="KSP35" s="74"/>
      <c r="KSQ35" s="74"/>
      <c r="KSR35" s="75"/>
      <c r="KSS35" s="73"/>
      <c r="KST35" s="74"/>
      <c r="KSU35" s="74"/>
      <c r="KSV35" s="75"/>
      <c r="KSW35" s="73"/>
      <c r="KSX35" s="74"/>
      <c r="KSY35" s="74"/>
      <c r="KSZ35" s="75"/>
      <c r="KTA35" s="73"/>
      <c r="KTB35" s="74"/>
      <c r="KTC35" s="74"/>
      <c r="KTD35" s="75"/>
      <c r="KTE35" s="73"/>
      <c r="KTF35" s="74"/>
      <c r="KTG35" s="74"/>
      <c r="KTH35" s="75"/>
      <c r="KTI35" s="73"/>
      <c r="KTJ35" s="74"/>
      <c r="KTK35" s="74"/>
      <c r="KTL35" s="75"/>
      <c r="KTM35" s="73"/>
      <c r="KTN35" s="74"/>
      <c r="KTO35" s="74"/>
      <c r="KTP35" s="75"/>
      <c r="KTQ35" s="73"/>
      <c r="KTR35" s="74"/>
      <c r="KTS35" s="74"/>
      <c r="KTT35" s="75"/>
      <c r="KTU35" s="73"/>
      <c r="KTV35" s="74"/>
      <c r="KTW35" s="74"/>
      <c r="KTX35" s="75"/>
      <c r="KTY35" s="73"/>
      <c r="KTZ35" s="74"/>
      <c r="KUA35" s="74"/>
      <c r="KUB35" s="75"/>
      <c r="KUC35" s="73"/>
      <c r="KUD35" s="74"/>
      <c r="KUE35" s="74"/>
      <c r="KUF35" s="75"/>
      <c r="KUG35" s="73"/>
      <c r="KUH35" s="74"/>
      <c r="KUI35" s="74"/>
      <c r="KUJ35" s="75"/>
      <c r="KUK35" s="73"/>
      <c r="KUL35" s="74"/>
      <c r="KUM35" s="74"/>
      <c r="KUN35" s="75"/>
      <c r="KUO35" s="73"/>
      <c r="KUP35" s="74"/>
      <c r="KUQ35" s="74"/>
      <c r="KUR35" s="75"/>
      <c r="KUS35" s="73"/>
      <c r="KUT35" s="74"/>
      <c r="KUU35" s="74"/>
      <c r="KUV35" s="75"/>
      <c r="KUW35" s="73"/>
      <c r="KUX35" s="74"/>
      <c r="KUY35" s="74"/>
      <c r="KUZ35" s="75"/>
      <c r="KVA35" s="73"/>
      <c r="KVB35" s="74"/>
      <c r="KVC35" s="74"/>
      <c r="KVD35" s="75"/>
      <c r="KVE35" s="73"/>
      <c r="KVF35" s="74"/>
      <c r="KVG35" s="74"/>
      <c r="KVH35" s="75"/>
      <c r="KVI35" s="73"/>
      <c r="KVJ35" s="74"/>
      <c r="KVK35" s="74"/>
      <c r="KVL35" s="75"/>
      <c r="KVM35" s="73"/>
      <c r="KVN35" s="74"/>
      <c r="KVO35" s="74"/>
      <c r="KVP35" s="75"/>
      <c r="KVQ35" s="73"/>
      <c r="KVR35" s="74"/>
      <c r="KVS35" s="74"/>
      <c r="KVT35" s="75"/>
      <c r="KVU35" s="73"/>
      <c r="KVV35" s="74"/>
      <c r="KVW35" s="74"/>
      <c r="KVX35" s="75"/>
      <c r="KVY35" s="73"/>
      <c r="KVZ35" s="74"/>
      <c r="KWA35" s="74"/>
      <c r="KWB35" s="75"/>
      <c r="KWC35" s="73"/>
      <c r="KWD35" s="74"/>
      <c r="KWE35" s="74"/>
      <c r="KWF35" s="75"/>
      <c r="KWG35" s="73"/>
      <c r="KWH35" s="74"/>
      <c r="KWI35" s="74"/>
      <c r="KWJ35" s="75"/>
      <c r="KWK35" s="73"/>
      <c r="KWL35" s="74"/>
      <c r="KWM35" s="74"/>
      <c r="KWN35" s="75"/>
      <c r="KWO35" s="73"/>
      <c r="KWP35" s="74"/>
      <c r="KWQ35" s="74"/>
      <c r="KWR35" s="75"/>
      <c r="KWS35" s="73"/>
      <c r="KWT35" s="74"/>
      <c r="KWU35" s="74"/>
      <c r="KWV35" s="75"/>
      <c r="KWW35" s="73"/>
      <c r="KWX35" s="74"/>
      <c r="KWY35" s="74"/>
      <c r="KWZ35" s="75"/>
      <c r="KXA35" s="73"/>
      <c r="KXB35" s="74"/>
      <c r="KXC35" s="74"/>
      <c r="KXD35" s="75"/>
      <c r="KXE35" s="73"/>
      <c r="KXF35" s="74"/>
      <c r="KXG35" s="74"/>
      <c r="KXH35" s="75"/>
      <c r="KXI35" s="73"/>
      <c r="KXJ35" s="74"/>
      <c r="KXK35" s="74"/>
      <c r="KXL35" s="75"/>
      <c r="KXM35" s="73"/>
      <c r="KXN35" s="74"/>
      <c r="KXO35" s="74"/>
      <c r="KXP35" s="75"/>
      <c r="KXQ35" s="73"/>
      <c r="KXR35" s="74"/>
      <c r="KXS35" s="74"/>
      <c r="KXT35" s="75"/>
      <c r="KXU35" s="73"/>
      <c r="KXV35" s="74"/>
      <c r="KXW35" s="74"/>
      <c r="KXX35" s="75"/>
      <c r="KXY35" s="73"/>
      <c r="KXZ35" s="74"/>
      <c r="KYA35" s="74"/>
      <c r="KYB35" s="75"/>
      <c r="KYC35" s="73"/>
      <c r="KYD35" s="74"/>
      <c r="KYE35" s="74"/>
      <c r="KYF35" s="75"/>
      <c r="KYG35" s="73"/>
      <c r="KYH35" s="74"/>
      <c r="KYI35" s="74"/>
      <c r="KYJ35" s="75"/>
      <c r="KYK35" s="73"/>
      <c r="KYL35" s="74"/>
      <c r="KYM35" s="74"/>
      <c r="KYN35" s="75"/>
      <c r="KYO35" s="73"/>
      <c r="KYP35" s="74"/>
      <c r="KYQ35" s="74"/>
      <c r="KYR35" s="75"/>
      <c r="KYS35" s="73"/>
      <c r="KYT35" s="74"/>
      <c r="KYU35" s="74"/>
      <c r="KYV35" s="75"/>
      <c r="KYW35" s="73"/>
      <c r="KYX35" s="74"/>
      <c r="KYY35" s="74"/>
      <c r="KYZ35" s="75"/>
      <c r="KZA35" s="73"/>
      <c r="KZB35" s="74"/>
      <c r="KZC35" s="74"/>
      <c r="KZD35" s="75"/>
      <c r="KZE35" s="73"/>
      <c r="KZF35" s="74"/>
      <c r="KZG35" s="74"/>
      <c r="KZH35" s="75"/>
      <c r="KZI35" s="73"/>
      <c r="KZJ35" s="74"/>
      <c r="KZK35" s="74"/>
      <c r="KZL35" s="75"/>
      <c r="KZM35" s="73"/>
      <c r="KZN35" s="74"/>
      <c r="KZO35" s="74"/>
      <c r="KZP35" s="75"/>
      <c r="KZQ35" s="73"/>
      <c r="KZR35" s="74"/>
      <c r="KZS35" s="74"/>
      <c r="KZT35" s="75"/>
      <c r="KZU35" s="73"/>
      <c r="KZV35" s="74"/>
      <c r="KZW35" s="74"/>
      <c r="KZX35" s="75"/>
      <c r="KZY35" s="73"/>
      <c r="KZZ35" s="74"/>
      <c r="LAA35" s="74"/>
      <c r="LAB35" s="75"/>
      <c r="LAC35" s="73"/>
      <c r="LAD35" s="74"/>
      <c r="LAE35" s="74"/>
      <c r="LAF35" s="75"/>
      <c r="LAG35" s="73"/>
      <c r="LAH35" s="74"/>
      <c r="LAI35" s="74"/>
      <c r="LAJ35" s="75"/>
      <c r="LAK35" s="73"/>
      <c r="LAL35" s="74"/>
      <c r="LAM35" s="74"/>
      <c r="LAN35" s="75"/>
      <c r="LAO35" s="73"/>
      <c r="LAP35" s="74"/>
      <c r="LAQ35" s="74"/>
      <c r="LAR35" s="75"/>
      <c r="LAS35" s="73"/>
      <c r="LAT35" s="74"/>
      <c r="LAU35" s="74"/>
      <c r="LAV35" s="75"/>
      <c r="LAW35" s="73"/>
      <c r="LAX35" s="74"/>
      <c r="LAY35" s="74"/>
      <c r="LAZ35" s="75"/>
      <c r="LBA35" s="73"/>
      <c r="LBB35" s="74"/>
      <c r="LBC35" s="74"/>
      <c r="LBD35" s="75"/>
      <c r="LBE35" s="73"/>
      <c r="LBF35" s="74"/>
      <c r="LBG35" s="74"/>
      <c r="LBH35" s="75"/>
      <c r="LBI35" s="73"/>
      <c r="LBJ35" s="74"/>
      <c r="LBK35" s="74"/>
      <c r="LBL35" s="75"/>
      <c r="LBM35" s="73"/>
      <c r="LBN35" s="74"/>
      <c r="LBO35" s="74"/>
      <c r="LBP35" s="75"/>
      <c r="LBQ35" s="73"/>
      <c r="LBR35" s="74"/>
      <c r="LBS35" s="74"/>
      <c r="LBT35" s="75"/>
      <c r="LBU35" s="73"/>
      <c r="LBV35" s="74"/>
      <c r="LBW35" s="74"/>
      <c r="LBX35" s="75"/>
      <c r="LBY35" s="73"/>
      <c r="LBZ35" s="74"/>
      <c r="LCA35" s="74"/>
      <c r="LCB35" s="75"/>
      <c r="LCC35" s="73"/>
      <c r="LCD35" s="74"/>
      <c r="LCE35" s="74"/>
      <c r="LCF35" s="75"/>
      <c r="LCG35" s="73"/>
      <c r="LCH35" s="74"/>
      <c r="LCI35" s="74"/>
      <c r="LCJ35" s="75"/>
      <c r="LCK35" s="73"/>
      <c r="LCL35" s="74"/>
      <c r="LCM35" s="74"/>
      <c r="LCN35" s="75"/>
      <c r="LCO35" s="73"/>
      <c r="LCP35" s="74"/>
      <c r="LCQ35" s="74"/>
      <c r="LCR35" s="75"/>
      <c r="LCS35" s="73"/>
      <c r="LCT35" s="74"/>
      <c r="LCU35" s="74"/>
      <c r="LCV35" s="75"/>
      <c r="LCW35" s="73"/>
      <c r="LCX35" s="74"/>
      <c r="LCY35" s="74"/>
      <c r="LCZ35" s="75"/>
      <c r="LDA35" s="73"/>
      <c r="LDB35" s="74"/>
      <c r="LDC35" s="74"/>
      <c r="LDD35" s="75"/>
      <c r="LDE35" s="73"/>
      <c r="LDF35" s="74"/>
      <c r="LDG35" s="74"/>
      <c r="LDH35" s="75"/>
      <c r="LDI35" s="73"/>
      <c r="LDJ35" s="74"/>
      <c r="LDK35" s="74"/>
      <c r="LDL35" s="75"/>
      <c r="LDM35" s="73"/>
      <c r="LDN35" s="74"/>
      <c r="LDO35" s="74"/>
      <c r="LDP35" s="75"/>
      <c r="LDQ35" s="73"/>
      <c r="LDR35" s="74"/>
      <c r="LDS35" s="74"/>
      <c r="LDT35" s="75"/>
      <c r="LDU35" s="73"/>
      <c r="LDV35" s="74"/>
      <c r="LDW35" s="74"/>
      <c r="LDX35" s="75"/>
      <c r="LDY35" s="73"/>
      <c r="LDZ35" s="74"/>
      <c r="LEA35" s="74"/>
      <c r="LEB35" s="75"/>
      <c r="LEC35" s="73"/>
      <c r="LED35" s="74"/>
      <c r="LEE35" s="74"/>
      <c r="LEF35" s="75"/>
      <c r="LEG35" s="73"/>
      <c r="LEH35" s="74"/>
      <c r="LEI35" s="74"/>
      <c r="LEJ35" s="75"/>
      <c r="LEK35" s="73"/>
      <c r="LEL35" s="74"/>
      <c r="LEM35" s="74"/>
      <c r="LEN35" s="75"/>
      <c r="LEO35" s="73"/>
      <c r="LEP35" s="74"/>
      <c r="LEQ35" s="74"/>
      <c r="LER35" s="75"/>
      <c r="LES35" s="73"/>
      <c r="LET35" s="74"/>
      <c r="LEU35" s="74"/>
      <c r="LEV35" s="75"/>
      <c r="LEW35" s="73"/>
      <c r="LEX35" s="74"/>
      <c r="LEY35" s="74"/>
      <c r="LEZ35" s="75"/>
      <c r="LFA35" s="73"/>
      <c r="LFB35" s="74"/>
      <c r="LFC35" s="74"/>
      <c r="LFD35" s="75"/>
      <c r="LFE35" s="73"/>
      <c r="LFF35" s="74"/>
      <c r="LFG35" s="74"/>
      <c r="LFH35" s="75"/>
      <c r="LFI35" s="73"/>
      <c r="LFJ35" s="74"/>
      <c r="LFK35" s="74"/>
      <c r="LFL35" s="75"/>
      <c r="LFM35" s="73"/>
      <c r="LFN35" s="74"/>
      <c r="LFO35" s="74"/>
      <c r="LFP35" s="75"/>
      <c r="LFQ35" s="73"/>
      <c r="LFR35" s="74"/>
      <c r="LFS35" s="74"/>
      <c r="LFT35" s="75"/>
      <c r="LFU35" s="73"/>
      <c r="LFV35" s="74"/>
      <c r="LFW35" s="74"/>
      <c r="LFX35" s="75"/>
      <c r="LFY35" s="73"/>
      <c r="LFZ35" s="74"/>
      <c r="LGA35" s="74"/>
      <c r="LGB35" s="75"/>
      <c r="LGC35" s="73"/>
      <c r="LGD35" s="74"/>
      <c r="LGE35" s="74"/>
      <c r="LGF35" s="75"/>
      <c r="LGG35" s="73"/>
      <c r="LGH35" s="74"/>
      <c r="LGI35" s="74"/>
      <c r="LGJ35" s="75"/>
      <c r="LGK35" s="73"/>
      <c r="LGL35" s="74"/>
      <c r="LGM35" s="74"/>
      <c r="LGN35" s="75"/>
      <c r="LGO35" s="73"/>
      <c r="LGP35" s="74"/>
      <c r="LGQ35" s="74"/>
      <c r="LGR35" s="75"/>
      <c r="LGS35" s="73"/>
      <c r="LGT35" s="74"/>
      <c r="LGU35" s="74"/>
      <c r="LGV35" s="75"/>
      <c r="LGW35" s="73"/>
      <c r="LGX35" s="74"/>
      <c r="LGY35" s="74"/>
      <c r="LGZ35" s="75"/>
      <c r="LHA35" s="73"/>
      <c r="LHB35" s="74"/>
      <c r="LHC35" s="74"/>
      <c r="LHD35" s="75"/>
      <c r="LHE35" s="73"/>
      <c r="LHF35" s="74"/>
      <c r="LHG35" s="74"/>
      <c r="LHH35" s="75"/>
      <c r="LHI35" s="73"/>
      <c r="LHJ35" s="74"/>
      <c r="LHK35" s="74"/>
      <c r="LHL35" s="75"/>
      <c r="LHM35" s="73"/>
      <c r="LHN35" s="74"/>
      <c r="LHO35" s="74"/>
      <c r="LHP35" s="75"/>
      <c r="LHQ35" s="73"/>
      <c r="LHR35" s="74"/>
      <c r="LHS35" s="74"/>
      <c r="LHT35" s="75"/>
      <c r="LHU35" s="73"/>
      <c r="LHV35" s="74"/>
      <c r="LHW35" s="74"/>
      <c r="LHX35" s="75"/>
      <c r="LHY35" s="73"/>
      <c r="LHZ35" s="74"/>
      <c r="LIA35" s="74"/>
      <c r="LIB35" s="75"/>
      <c r="LIC35" s="73"/>
      <c r="LID35" s="74"/>
      <c r="LIE35" s="74"/>
      <c r="LIF35" s="75"/>
      <c r="LIG35" s="73"/>
      <c r="LIH35" s="74"/>
      <c r="LII35" s="74"/>
      <c r="LIJ35" s="75"/>
      <c r="LIK35" s="73"/>
      <c r="LIL35" s="74"/>
      <c r="LIM35" s="74"/>
      <c r="LIN35" s="75"/>
      <c r="LIO35" s="73"/>
      <c r="LIP35" s="74"/>
      <c r="LIQ35" s="74"/>
      <c r="LIR35" s="75"/>
      <c r="LIS35" s="73"/>
      <c r="LIT35" s="74"/>
      <c r="LIU35" s="74"/>
      <c r="LIV35" s="75"/>
      <c r="LIW35" s="73"/>
      <c r="LIX35" s="74"/>
      <c r="LIY35" s="74"/>
      <c r="LIZ35" s="75"/>
      <c r="LJA35" s="73"/>
      <c r="LJB35" s="74"/>
      <c r="LJC35" s="74"/>
      <c r="LJD35" s="75"/>
      <c r="LJE35" s="73"/>
      <c r="LJF35" s="74"/>
      <c r="LJG35" s="74"/>
      <c r="LJH35" s="75"/>
      <c r="LJI35" s="73"/>
      <c r="LJJ35" s="74"/>
      <c r="LJK35" s="74"/>
      <c r="LJL35" s="75"/>
      <c r="LJM35" s="73"/>
      <c r="LJN35" s="74"/>
      <c r="LJO35" s="74"/>
      <c r="LJP35" s="75"/>
      <c r="LJQ35" s="73"/>
      <c r="LJR35" s="74"/>
      <c r="LJS35" s="74"/>
      <c r="LJT35" s="75"/>
      <c r="LJU35" s="73"/>
      <c r="LJV35" s="74"/>
      <c r="LJW35" s="74"/>
      <c r="LJX35" s="75"/>
      <c r="LJY35" s="73"/>
      <c r="LJZ35" s="74"/>
      <c r="LKA35" s="74"/>
      <c r="LKB35" s="75"/>
      <c r="LKC35" s="73"/>
      <c r="LKD35" s="74"/>
      <c r="LKE35" s="74"/>
      <c r="LKF35" s="75"/>
      <c r="LKG35" s="73"/>
      <c r="LKH35" s="74"/>
      <c r="LKI35" s="74"/>
      <c r="LKJ35" s="75"/>
      <c r="LKK35" s="73"/>
      <c r="LKL35" s="74"/>
      <c r="LKM35" s="74"/>
      <c r="LKN35" s="75"/>
      <c r="LKO35" s="73"/>
      <c r="LKP35" s="74"/>
      <c r="LKQ35" s="74"/>
      <c r="LKR35" s="75"/>
      <c r="LKS35" s="73"/>
      <c r="LKT35" s="74"/>
      <c r="LKU35" s="74"/>
      <c r="LKV35" s="75"/>
      <c r="LKW35" s="73"/>
      <c r="LKX35" s="74"/>
      <c r="LKY35" s="74"/>
      <c r="LKZ35" s="75"/>
      <c r="LLA35" s="73"/>
      <c r="LLB35" s="74"/>
      <c r="LLC35" s="74"/>
      <c r="LLD35" s="75"/>
      <c r="LLE35" s="73"/>
      <c r="LLF35" s="74"/>
      <c r="LLG35" s="74"/>
      <c r="LLH35" s="75"/>
      <c r="LLI35" s="73"/>
      <c r="LLJ35" s="74"/>
      <c r="LLK35" s="74"/>
      <c r="LLL35" s="75"/>
      <c r="LLM35" s="73"/>
      <c r="LLN35" s="74"/>
      <c r="LLO35" s="74"/>
      <c r="LLP35" s="75"/>
      <c r="LLQ35" s="73"/>
      <c r="LLR35" s="74"/>
      <c r="LLS35" s="74"/>
      <c r="LLT35" s="75"/>
      <c r="LLU35" s="73"/>
      <c r="LLV35" s="74"/>
      <c r="LLW35" s="74"/>
      <c r="LLX35" s="75"/>
      <c r="LLY35" s="73"/>
      <c r="LLZ35" s="74"/>
      <c r="LMA35" s="74"/>
      <c r="LMB35" s="75"/>
      <c r="LMC35" s="73"/>
      <c r="LMD35" s="74"/>
      <c r="LME35" s="74"/>
      <c r="LMF35" s="75"/>
      <c r="LMG35" s="73"/>
      <c r="LMH35" s="74"/>
      <c r="LMI35" s="74"/>
      <c r="LMJ35" s="75"/>
      <c r="LMK35" s="73"/>
      <c r="LML35" s="74"/>
      <c r="LMM35" s="74"/>
      <c r="LMN35" s="75"/>
      <c r="LMO35" s="73"/>
      <c r="LMP35" s="74"/>
      <c r="LMQ35" s="74"/>
      <c r="LMR35" s="75"/>
      <c r="LMS35" s="73"/>
      <c r="LMT35" s="74"/>
      <c r="LMU35" s="74"/>
      <c r="LMV35" s="75"/>
      <c r="LMW35" s="73"/>
      <c r="LMX35" s="74"/>
      <c r="LMY35" s="74"/>
      <c r="LMZ35" s="75"/>
      <c r="LNA35" s="73"/>
      <c r="LNB35" s="74"/>
      <c r="LNC35" s="74"/>
      <c r="LND35" s="75"/>
      <c r="LNE35" s="73"/>
      <c r="LNF35" s="74"/>
      <c r="LNG35" s="74"/>
      <c r="LNH35" s="75"/>
      <c r="LNI35" s="73"/>
      <c r="LNJ35" s="74"/>
      <c r="LNK35" s="74"/>
      <c r="LNL35" s="75"/>
      <c r="LNM35" s="73"/>
      <c r="LNN35" s="74"/>
      <c r="LNO35" s="74"/>
      <c r="LNP35" s="75"/>
      <c r="LNQ35" s="73"/>
      <c r="LNR35" s="74"/>
      <c r="LNS35" s="74"/>
      <c r="LNT35" s="75"/>
      <c r="LNU35" s="73"/>
      <c r="LNV35" s="74"/>
      <c r="LNW35" s="74"/>
      <c r="LNX35" s="75"/>
      <c r="LNY35" s="73"/>
      <c r="LNZ35" s="74"/>
      <c r="LOA35" s="74"/>
      <c r="LOB35" s="75"/>
      <c r="LOC35" s="73"/>
      <c r="LOD35" s="74"/>
      <c r="LOE35" s="74"/>
      <c r="LOF35" s="75"/>
      <c r="LOG35" s="73"/>
      <c r="LOH35" s="74"/>
      <c r="LOI35" s="74"/>
      <c r="LOJ35" s="75"/>
      <c r="LOK35" s="73"/>
      <c r="LOL35" s="74"/>
      <c r="LOM35" s="74"/>
      <c r="LON35" s="75"/>
      <c r="LOO35" s="73"/>
      <c r="LOP35" s="74"/>
      <c r="LOQ35" s="74"/>
      <c r="LOR35" s="75"/>
      <c r="LOS35" s="73"/>
      <c r="LOT35" s="74"/>
      <c r="LOU35" s="74"/>
      <c r="LOV35" s="75"/>
      <c r="LOW35" s="73"/>
      <c r="LOX35" s="74"/>
      <c r="LOY35" s="74"/>
      <c r="LOZ35" s="75"/>
      <c r="LPA35" s="73"/>
      <c r="LPB35" s="74"/>
      <c r="LPC35" s="74"/>
      <c r="LPD35" s="75"/>
      <c r="LPE35" s="73"/>
      <c r="LPF35" s="74"/>
      <c r="LPG35" s="74"/>
      <c r="LPH35" s="75"/>
      <c r="LPI35" s="73"/>
      <c r="LPJ35" s="74"/>
      <c r="LPK35" s="74"/>
      <c r="LPL35" s="75"/>
      <c r="LPM35" s="73"/>
      <c r="LPN35" s="74"/>
      <c r="LPO35" s="74"/>
      <c r="LPP35" s="75"/>
      <c r="LPQ35" s="73"/>
      <c r="LPR35" s="74"/>
      <c r="LPS35" s="74"/>
      <c r="LPT35" s="75"/>
      <c r="LPU35" s="73"/>
      <c r="LPV35" s="74"/>
      <c r="LPW35" s="74"/>
      <c r="LPX35" s="75"/>
      <c r="LPY35" s="73"/>
      <c r="LPZ35" s="74"/>
      <c r="LQA35" s="74"/>
      <c r="LQB35" s="75"/>
      <c r="LQC35" s="73"/>
      <c r="LQD35" s="74"/>
      <c r="LQE35" s="74"/>
      <c r="LQF35" s="75"/>
      <c r="LQG35" s="73"/>
      <c r="LQH35" s="74"/>
      <c r="LQI35" s="74"/>
      <c r="LQJ35" s="75"/>
      <c r="LQK35" s="73"/>
      <c r="LQL35" s="74"/>
      <c r="LQM35" s="74"/>
      <c r="LQN35" s="75"/>
      <c r="LQO35" s="73"/>
      <c r="LQP35" s="74"/>
      <c r="LQQ35" s="74"/>
      <c r="LQR35" s="75"/>
      <c r="LQS35" s="73"/>
      <c r="LQT35" s="74"/>
      <c r="LQU35" s="74"/>
      <c r="LQV35" s="75"/>
      <c r="LQW35" s="73"/>
      <c r="LQX35" s="74"/>
      <c r="LQY35" s="74"/>
      <c r="LQZ35" s="75"/>
      <c r="LRA35" s="73"/>
      <c r="LRB35" s="74"/>
      <c r="LRC35" s="74"/>
      <c r="LRD35" s="75"/>
      <c r="LRE35" s="73"/>
      <c r="LRF35" s="74"/>
      <c r="LRG35" s="74"/>
      <c r="LRH35" s="75"/>
      <c r="LRI35" s="73"/>
      <c r="LRJ35" s="74"/>
      <c r="LRK35" s="74"/>
      <c r="LRL35" s="75"/>
      <c r="LRM35" s="73"/>
      <c r="LRN35" s="74"/>
      <c r="LRO35" s="74"/>
      <c r="LRP35" s="75"/>
      <c r="LRQ35" s="73"/>
      <c r="LRR35" s="74"/>
      <c r="LRS35" s="74"/>
      <c r="LRT35" s="75"/>
      <c r="LRU35" s="73"/>
      <c r="LRV35" s="74"/>
      <c r="LRW35" s="74"/>
      <c r="LRX35" s="75"/>
      <c r="LRY35" s="73"/>
      <c r="LRZ35" s="74"/>
      <c r="LSA35" s="74"/>
      <c r="LSB35" s="75"/>
      <c r="LSC35" s="73"/>
      <c r="LSD35" s="74"/>
      <c r="LSE35" s="74"/>
      <c r="LSF35" s="75"/>
      <c r="LSG35" s="73"/>
      <c r="LSH35" s="74"/>
      <c r="LSI35" s="74"/>
      <c r="LSJ35" s="75"/>
      <c r="LSK35" s="73"/>
      <c r="LSL35" s="74"/>
      <c r="LSM35" s="74"/>
      <c r="LSN35" s="75"/>
      <c r="LSO35" s="73"/>
      <c r="LSP35" s="74"/>
      <c r="LSQ35" s="74"/>
      <c r="LSR35" s="75"/>
      <c r="LSS35" s="73"/>
      <c r="LST35" s="74"/>
      <c r="LSU35" s="74"/>
      <c r="LSV35" s="75"/>
      <c r="LSW35" s="73"/>
      <c r="LSX35" s="74"/>
      <c r="LSY35" s="74"/>
      <c r="LSZ35" s="75"/>
      <c r="LTA35" s="73"/>
      <c r="LTB35" s="74"/>
      <c r="LTC35" s="74"/>
      <c r="LTD35" s="75"/>
      <c r="LTE35" s="73"/>
      <c r="LTF35" s="74"/>
      <c r="LTG35" s="74"/>
      <c r="LTH35" s="75"/>
      <c r="LTI35" s="73"/>
      <c r="LTJ35" s="74"/>
      <c r="LTK35" s="74"/>
      <c r="LTL35" s="75"/>
      <c r="LTM35" s="73"/>
      <c r="LTN35" s="74"/>
      <c r="LTO35" s="74"/>
      <c r="LTP35" s="75"/>
      <c r="LTQ35" s="73"/>
      <c r="LTR35" s="74"/>
      <c r="LTS35" s="74"/>
      <c r="LTT35" s="75"/>
      <c r="LTU35" s="73"/>
      <c r="LTV35" s="74"/>
      <c r="LTW35" s="74"/>
      <c r="LTX35" s="75"/>
      <c r="LTY35" s="73"/>
      <c r="LTZ35" s="74"/>
      <c r="LUA35" s="74"/>
      <c r="LUB35" s="75"/>
      <c r="LUC35" s="73"/>
      <c r="LUD35" s="74"/>
      <c r="LUE35" s="74"/>
      <c r="LUF35" s="75"/>
      <c r="LUG35" s="73"/>
      <c r="LUH35" s="74"/>
      <c r="LUI35" s="74"/>
      <c r="LUJ35" s="75"/>
      <c r="LUK35" s="73"/>
      <c r="LUL35" s="74"/>
      <c r="LUM35" s="74"/>
      <c r="LUN35" s="75"/>
      <c r="LUO35" s="73"/>
      <c r="LUP35" s="74"/>
      <c r="LUQ35" s="74"/>
      <c r="LUR35" s="75"/>
      <c r="LUS35" s="73"/>
      <c r="LUT35" s="74"/>
      <c r="LUU35" s="74"/>
      <c r="LUV35" s="75"/>
      <c r="LUW35" s="73"/>
      <c r="LUX35" s="74"/>
      <c r="LUY35" s="74"/>
      <c r="LUZ35" s="75"/>
      <c r="LVA35" s="73"/>
      <c r="LVB35" s="74"/>
      <c r="LVC35" s="74"/>
      <c r="LVD35" s="75"/>
      <c r="LVE35" s="73"/>
      <c r="LVF35" s="74"/>
      <c r="LVG35" s="74"/>
      <c r="LVH35" s="75"/>
      <c r="LVI35" s="73"/>
      <c r="LVJ35" s="74"/>
      <c r="LVK35" s="74"/>
      <c r="LVL35" s="75"/>
      <c r="LVM35" s="73"/>
      <c r="LVN35" s="74"/>
      <c r="LVO35" s="74"/>
      <c r="LVP35" s="75"/>
      <c r="LVQ35" s="73"/>
      <c r="LVR35" s="74"/>
      <c r="LVS35" s="74"/>
      <c r="LVT35" s="75"/>
      <c r="LVU35" s="73"/>
      <c r="LVV35" s="74"/>
      <c r="LVW35" s="74"/>
      <c r="LVX35" s="75"/>
      <c r="LVY35" s="73"/>
      <c r="LVZ35" s="74"/>
      <c r="LWA35" s="74"/>
      <c r="LWB35" s="75"/>
      <c r="LWC35" s="73"/>
      <c r="LWD35" s="74"/>
      <c r="LWE35" s="74"/>
      <c r="LWF35" s="75"/>
      <c r="LWG35" s="73"/>
      <c r="LWH35" s="74"/>
      <c r="LWI35" s="74"/>
      <c r="LWJ35" s="75"/>
      <c r="LWK35" s="73"/>
      <c r="LWL35" s="74"/>
      <c r="LWM35" s="74"/>
      <c r="LWN35" s="75"/>
      <c r="LWO35" s="73"/>
      <c r="LWP35" s="74"/>
      <c r="LWQ35" s="74"/>
      <c r="LWR35" s="75"/>
      <c r="LWS35" s="73"/>
      <c r="LWT35" s="74"/>
      <c r="LWU35" s="74"/>
      <c r="LWV35" s="75"/>
      <c r="LWW35" s="73"/>
      <c r="LWX35" s="74"/>
      <c r="LWY35" s="74"/>
      <c r="LWZ35" s="75"/>
      <c r="LXA35" s="73"/>
      <c r="LXB35" s="74"/>
      <c r="LXC35" s="74"/>
      <c r="LXD35" s="75"/>
      <c r="LXE35" s="73"/>
      <c r="LXF35" s="74"/>
      <c r="LXG35" s="74"/>
      <c r="LXH35" s="75"/>
      <c r="LXI35" s="73"/>
      <c r="LXJ35" s="74"/>
      <c r="LXK35" s="74"/>
      <c r="LXL35" s="75"/>
      <c r="LXM35" s="73"/>
      <c r="LXN35" s="74"/>
      <c r="LXO35" s="74"/>
      <c r="LXP35" s="75"/>
      <c r="LXQ35" s="73"/>
      <c r="LXR35" s="74"/>
      <c r="LXS35" s="74"/>
      <c r="LXT35" s="75"/>
      <c r="LXU35" s="73"/>
      <c r="LXV35" s="74"/>
      <c r="LXW35" s="74"/>
      <c r="LXX35" s="75"/>
      <c r="LXY35" s="73"/>
      <c r="LXZ35" s="74"/>
      <c r="LYA35" s="74"/>
      <c r="LYB35" s="75"/>
      <c r="LYC35" s="73"/>
      <c r="LYD35" s="74"/>
      <c r="LYE35" s="74"/>
      <c r="LYF35" s="75"/>
      <c r="LYG35" s="73"/>
      <c r="LYH35" s="74"/>
      <c r="LYI35" s="74"/>
      <c r="LYJ35" s="75"/>
      <c r="LYK35" s="73"/>
      <c r="LYL35" s="74"/>
      <c r="LYM35" s="74"/>
      <c r="LYN35" s="75"/>
      <c r="LYO35" s="73"/>
      <c r="LYP35" s="74"/>
      <c r="LYQ35" s="74"/>
      <c r="LYR35" s="75"/>
      <c r="LYS35" s="73"/>
      <c r="LYT35" s="74"/>
      <c r="LYU35" s="74"/>
      <c r="LYV35" s="75"/>
      <c r="LYW35" s="73"/>
      <c r="LYX35" s="74"/>
      <c r="LYY35" s="74"/>
      <c r="LYZ35" s="75"/>
      <c r="LZA35" s="73"/>
      <c r="LZB35" s="74"/>
      <c r="LZC35" s="74"/>
      <c r="LZD35" s="75"/>
      <c r="LZE35" s="73"/>
      <c r="LZF35" s="74"/>
      <c r="LZG35" s="74"/>
      <c r="LZH35" s="75"/>
      <c r="LZI35" s="73"/>
      <c r="LZJ35" s="74"/>
      <c r="LZK35" s="74"/>
      <c r="LZL35" s="75"/>
      <c r="LZM35" s="73"/>
      <c r="LZN35" s="74"/>
      <c r="LZO35" s="74"/>
      <c r="LZP35" s="75"/>
      <c r="LZQ35" s="73"/>
      <c r="LZR35" s="74"/>
      <c r="LZS35" s="74"/>
      <c r="LZT35" s="75"/>
      <c r="LZU35" s="73"/>
      <c r="LZV35" s="74"/>
      <c r="LZW35" s="74"/>
      <c r="LZX35" s="75"/>
      <c r="LZY35" s="73"/>
      <c r="LZZ35" s="74"/>
      <c r="MAA35" s="74"/>
      <c r="MAB35" s="75"/>
      <c r="MAC35" s="73"/>
      <c r="MAD35" s="74"/>
      <c r="MAE35" s="74"/>
      <c r="MAF35" s="75"/>
      <c r="MAG35" s="73"/>
      <c r="MAH35" s="74"/>
      <c r="MAI35" s="74"/>
      <c r="MAJ35" s="75"/>
      <c r="MAK35" s="73"/>
      <c r="MAL35" s="74"/>
      <c r="MAM35" s="74"/>
      <c r="MAN35" s="75"/>
      <c r="MAO35" s="73"/>
      <c r="MAP35" s="74"/>
      <c r="MAQ35" s="74"/>
      <c r="MAR35" s="75"/>
      <c r="MAS35" s="73"/>
      <c r="MAT35" s="74"/>
      <c r="MAU35" s="74"/>
      <c r="MAV35" s="75"/>
      <c r="MAW35" s="73"/>
      <c r="MAX35" s="74"/>
      <c r="MAY35" s="74"/>
      <c r="MAZ35" s="75"/>
      <c r="MBA35" s="73"/>
      <c r="MBB35" s="74"/>
      <c r="MBC35" s="74"/>
      <c r="MBD35" s="75"/>
      <c r="MBE35" s="73"/>
      <c r="MBF35" s="74"/>
      <c r="MBG35" s="74"/>
      <c r="MBH35" s="75"/>
      <c r="MBI35" s="73"/>
      <c r="MBJ35" s="74"/>
      <c r="MBK35" s="74"/>
      <c r="MBL35" s="75"/>
      <c r="MBM35" s="73"/>
      <c r="MBN35" s="74"/>
      <c r="MBO35" s="74"/>
      <c r="MBP35" s="75"/>
      <c r="MBQ35" s="73"/>
      <c r="MBR35" s="74"/>
      <c r="MBS35" s="74"/>
      <c r="MBT35" s="75"/>
      <c r="MBU35" s="73"/>
      <c r="MBV35" s="74"/>
      <c r="MBW35" s="74"/>
      <c r="MBX35" s="75"/>
      <c r="MBY35" s="73"/>
      <c r="MBZ35" s="74"/>
      <c r="MCA35" s="74"/>
      <c r="MCB35" s="75"/>
      <c r="MCC35" s="73"/>
      <c r="MCD35" s="74"/>
      <c r="MCE35" s="74"/>
      <c r="MCF35" s="75"/>
      <c r="MCG35" s="73"/>
      <c r="MCH35" s="74"/>
      <c r="MCI35" s="74"/>
      <c r="MCJ35" s="75"/>
      <c r="MCK35" s="73"/>
      <c r="MCL35" s="74"/>
      <c r="MCM35" s="74"/>
      <c r="MCN35" s="75"/>
      <c r="MCO35" s="73"/>
      <c r="MCP35" s="74"/>
      <c r="MCQ35" s="74"/>
      <c r="MCR35" s="75"/>
      <c r="MCS35" s="73"/>
      <c r="MCT35" s="74"/>
      <c r="MCU35" s="74"/>
      <c r="MCV35" s="75"/>
      <c r="MCW35" s="73"/>
      <c r="MCX35" s="74"/>
      <c r="MCY35" s="74"/>
      <c r="MCZ35" s="75"/>
      <c r="MDA35" s="73"/>
      <c r="MDB35" s="74"/>
      <c r="MDC35" s="74"/>
      <c r="MDD35" s="75"/>
      <c r="MDE35" s="73"/>
      <c r="MDF35" s="74"/>
      <c r="MDG35" s="74"/>
      <c r="MDH35" s="75"/>
      <c r="MDI35" s="73"/>
      <c r="MDJ35" s="74"/>
      <c r="MDK35" s="74"/>
      <c r="MDL35" s="75"/>
      <c r="MDM35" s="73"/>
      <c r="MDN35" s="74"/>
      <c r="MDO35" s="74"/>
      <c r="MDP35" s="75"/>
      <c r="MDQ35" s="73"/>
      <c r="MDR35" s="74"/>
      <c r="MDS35" s="74"/>
      <c r="MDT35" s="75"/>
      <c r="MDU35" s="73"/>
      <c r="MDV35" s="74"/>
      <c r="MDW35" s="74"/>
      <c r="MDX35" s="75"/>
      <c r="MDY35" s="73"/>
      <c r="MDZ35" s="74"/>
      <c r="MEA35" s="74"/>
      <c r="MEB35" s="75"/>
      <c r="MEC35" s="73"/>
      <c r="MED35" s="74"/>
      <c r="MEE35" s="74"/>
      <c r="MEF35" s="75"/>
      <c r="MEG35" s="73"/>
      <c r="MEH35" s="74"/>
      <c r="MEI35" s="74"/>
      <c r="MEJ35" s="75"/>
      <c r="MEK35" s="73"/>
      <c r="MEL35" s="74"/>
      <c r="MEM35" s="74"/>
      <c r="MEN35" s="75"/>
      <c r="MEO35" s="73"/>
      <c r="MEP35" s="74"/>
      <c r="MEQ35" s="74"/>
      <c r="MER35" s="75"/>
      <c r="MES35" s="73"/>
      <c r="MET35" s="74"/>
      <c r="MEU35" s="74"/>
      <c r="MEV35" s="75"/>
      <c r="MEW35" s="73"/>
      <c r="MEX35" s="74"/>
      <c r="MEY35" s="74"/>
      <c r="MEZ35" s="75"/>
      <c r="MFA35" s="73"/>
      <c r="MFB35" s="74"/>
      <c r="MFC35" s="74"/>
      <c r="MFD35" s="75"/>
      <c r="MFE35" s="73"/>
      <c r="MFF35" s="74"/>
      <c r="MFG35" s="74"/>
      <c r="MFH35" s="75"/>
      <c r="MFI35" s="73"/>
      <c r="MFJ35" s="74"/>
      <c r="MFK35" s="74"/>
      <c r="MFL35" s="75"/>
      <c r="MFM35" s="73"/>
      <c r="MFN35" s="74"/>
      <c r="MFO35" s="74"/>
      <c r="MFP35" s="75"/>
      <c r="MFQ35" s="73"/>
      <c r="MFR35" s="74"/>
      <c r="MFS35" s="74"/>
      <c r="MFT35" s="75"/>
      <c r="MFU35" s="73"/>
      <c r="MFV35" s="74"/>
      <c r="MFW35" s="74"/>
      <c r="MFX35" s="75"/>
      <c r="MFY35" s="73"/>
      <c r="MFZ35" s="74"/>
      <c r="MGA35" s="74"/>
      <c r="MGB35" s="75"/>
      <c r="MGC35" s="73"/>
      <c r="MGD35" s="74"/>
      <c r="MGE35" s="74"/>
      <c r="MGF35" s="75"/>
      <c r="MGG35" s="73"/>
      <c r="MGH35" s="74"/>
      <c r="MGI35" s="74"/>
      <c r="MGJ35" s="75"/>
      <c r="MGK35" s="73"/>
      <c r="MGL35" s="74"/>
      <c r="MGM35" s="74"/>
      <c r="MGN35" s="75"/>
      <c r="MGO35" s="73"/>
      <c r="MGP35" s="74"/>
      <c r="MGQ35" s="74"/>
      <c r="MGR35" s="75"/>
      <c r="MGS35" s="73"/>
      <c r="MGT35" s="74"/>
      <c r="MGU35" s="74"/>
      <c r="MGV35" s="75"/>
      <c r="MGW35" s="73"/>
      <c r="MGX35" s="74"/>
      <c r="MGY35" s="74"/>
      <c r="MGZ35" s="75"/>
      <c r="MHA35" s="73"/>
      <c r="MHB35" s="74"/>
      <c r="MHC35" s="74"/>
      <c r="MHD35" s="75"/>
      <c r="MHE35" s="73"/>
      <c r="MHF35" s="74"/>
      <c r="MHG35" s="74"/>
      <c r="MHH35" s="75"/>
      <c r="MHI35" s="73"/>
      <c r="MHJ35" s="74"/>
      <c r="MHK35" s="74"/>
      <c r="MHL35" s="75"/>
      <c r="MHM35" s="73"/>
      <c r="MHN35" s="74"/>
      <c r="MHO35" s="74"/>
      <c r="MHP35" s="75"/>
      <c r="MHQ35" s="73"/>
      <c r="MHR35" s="74"/>
      <c r="MHS35" s="74"/>
      <c r="MHT35" s="75"/>
      <c r="MHU35" s="73"/>
      <c r="MHV35" s="74"/>
      <c r="MHW35" s="74"/>
      <c r="MHX35" s="75"/>
      <c r="MHY35" s="73"/>
      <c r="MHZ35" s="74"/>
      <c r="MIA35" s="74"/>
      <c r="MIB35" s="75"/>
      <c r="MIC35" s="73"/>
      <c r="MID35" s="74"/>
      <c r="MIE35" s="74"/>
      <c r="MIF35" s="75"/>
      <c r="MIG35" s="73"/>
      <c r="MIH35" s="74"/>
      <c r="MII35" s="74"/>
      <c r="MIJ35" s="75"/>
      <c r="MIK35" s="73"/>
      <c r="MIL35" s="74"/>
      <c r="MIM35" s="74"/>
      <c r="MIN35" s="75"/>
      <c r="MIO35" s="73"/>
      <c r="MIP35" s="74"/>
      <c r="MIQ35" s="74"/>
      <c r="MIR35" s="75"/>
      <c r="MIS35" s="73"/>
      <c r="MIT35" s="74"/>
      <c r="MIU35" s="74"/>
      <c r="MIV35" s="75"/>
      <c r="MIW35" s="73"/>
      <c r="MIX35" s="74"/>
      <c r="MIY35" s="74"/>
      <c r="MIZ35" s="75"/>
      <c r="MJA35" s="73"/>
      <c r="MJB35" s="74"/>
      <c r="MJC35" s="74"/>
      <c r="MJD35" s="75"/>
      <c r="MJE35" s="73"/>
      <c r="MJF35" s="74"/>
      <c r="MJG35" s="74"/>
      <c r="MJH35" s="75"/>
      <c r="MJI35" s="73"/>
      <c r="MJJ35" s="74"/>
      <c r="MJK35" s="74"/>
      <c r="MJL35" s="75"/>
      <c r="MJM35" s="73"/>
      <c r="MJN35" s="74"/>
      <c r="MJO35" s="74"/>
      <c r="MJP35" s="75"/>
      <c r="MJQ35" s="73"/>
      <c r="MJR35" s="74"/>
      <c r="MJS35" s="74"/>
      <c r="MJT35" s="75"/>
      <c r="MJU35" s="73"/>
      <c r="MJV35" s="74"/>
      <c r="MJW35" s="74"/>
      <c r="MJX35" s="75"/>
      <c r="MJY35" s="73"/>
      <c r="MJZ35" s="74"/>
      <c r="MKA35" s="74"/>
      <c r="MKB35" s="75"/>
      <c r="MKC35" s="73"/>
      <c r="MKD35" s="74"/>
      <c r="MKE35" s="74"/>
      <c r="MKF35" s="75"/>
      <c r="MKG35" s="73"/>
      <c r="MKH35" s="74"/>
      <c r="MKI35" s="74"/>
      <c r="MKJ35" s="75"/>
      <c r="MKK35" s="73"/>
      <c r="MKL35" s="74"/>
      <c r="MKM35" s="74"/>
      <c r="MKN35" s="75"/>
      <c r="MKO35" s="73"/>
      <c r="MKP35" s="74"/>
      <c r="MKQ35" s="74"/>
      <c r="MKR35" s="75"/>
      <c r="MKS35" s="73"/>
      <c r="MKT35" s="74"/>
      <c r="MKU35" s="74"/>
      <c r="MKV35" s="75"/>
      <c r="MKW35" s="73"/>
      <c r="MKX35" s="74"/>
      <c r="MKY35" s="74"/>
      <c r="MKZ35" s="75"/>
      <c r="MLA35" s="73"/>
      <c r="MLB35" s="74"/>
      <c r="MLC35" s="74"/>
      <c r="MLD35" s="75"/>
      <c r="MLE35" s="73"/>
      <c r="MLF35" s="74"/>
      <c r="MLG35" s="74"/>
      <c r="MLH35" s="75"/>
      <c r="MLI35" s="73"/>
      <c r="MLJ35" s="74"/>
      <c r="MLK35" s="74"/>
      <c r="MLL35" s="75"/>
      <c r="MLM35" s="73"/>
      <c r="MLN35" s="74"/>
      <c r="MLO35" s="74"/>
      <c r="MLP35" s="75"/>
      <c r="MLQ35" s="73"/>
      <c r="MLR35" s="74"/>
      <c r="MLS35" s="74"/>
      <c r="MLT35" s="75"/>
      <c r="MLU35" s="73"/>
      <c r="MLV35" s="74"/>
      <c r="MLW35" s="74"/>
      <c r="MLX35" s="75"/>
      <c r="MLY35" s="73"/>
      <c r="MLZ35" s="74"/>
      <c r="MMA35" s="74"/>
      <c r="MMB35" s="75"/>
      <c r="MMC35" s="73"/>
      <c r="MMD35" s="74"/>
      <c r="MME35" s="74"/>
      <c r="MMF35" s="75"/>
      <c r="MMG35" s="73"/>
      <c r="MMH35" s="74"/>
      <c r="MMI35" s="74"/>
      <c r="MMJ35" s="75"/>
      <c r="MMK35" s="73"/>
      <c r="MML35" s="74"/>
      <c r="MMM35" s="74"/>
      <c r="MMN35" s="75"/>
      <c r="MMO35" s="73"/>
      <c r="MMP35" s="74"/>
      <c r="MMQ35" s="74"/>
      <c r="MMR35" s="75"/>
      <c r="MMS35" s="73"/>
      <c r="MMT35" s="74"/>
      <c r="MMU35" s="74"/>
      <c r="MMV35" s="75"/>
      <c r="MMW35" s="73"/>
      <c r="MMX35" s="74"/>
      <c r="MMY35" s="74"/>
      <c r="MMZ35" s="75"/>
      <c r="MNA35" s="73"/>
      <c r="MNB35" s="74"/>
      <c r="MNC35" s="74"/>
      <c r="MND35" s="75"/>
      <c r="MNE35" s="73"/>
      <c r="MNF35" s="74"/>
      <c r="MNG35" s="74"/>
      <c r="MNH35" s="75"/>
      <c r="MNI35" s="73"/>
      <c r="MNJ35" s="74"/>
      <c r="MNK35" s="74"/>
      <c r="MNL35" s="75"/>
      <c r="MNM35" s="73"/>
      <c r="MNN35" s="74"/>
      <c r="MNO35" s="74"/>
      <c r="MNP35" s="75"/>
      <c r="MNQ35" s="73"/>
      <c r="MNR35" s="74"/>
      <c r="MNS35" s="74"/>
      <c r="MNT35" s="75"/>
      <c r="MNU35" s="73"/>
      <c r="MNV35" s="74"/>
      <c r="MNW35" s="74"/>
      <c r="MNX35" s="75"/>
      <c r="MNY35" s="73"/>
      <c r="MNZ35" s="74"/>
      <c r="MOA35" s="74"/>
      <c r="MOB35" s="75"/>
      <c r="MOC35" s="73"/>
      <c r="MOD35" s="74"/>
      <c r="MOE35" s="74"/>
      <c r="MOF35" s="75"/>
      <c r="MOG35" s="73"/>
      <c r="MOH35" s="74"/>
      <c r="MOI35" s="74"/>
      <c r="MOJ35" s="75"/>
      <c r="MOK35" s="73"/>
      <c r="MOL35" s="74"/>
      <c r="MOM35" s="74"/>
      <c r="MON35" s="75"/>
      <c r="MOO35" s="73"/>
      <c r="MOP35" s="74"/>
      <c r="MOQ35" s="74"/>
      <c r="MOR35" s="75"/>
      <c r="MOS35" s="73"/>
      <c r="MOT35" s="74"/>
      <c r="MOU35" s="74"/>
      <c r="MOV35" s="75"/>
      <c r="MOW35" s="73"/>
      <c r="MOX35" s="74"/>
      <c r="MOY35" s="74"/>
      <c r="MOZ35" s="75"/>
      <c r="MPA35" s="73"/>
      <c r="MPB35" s="74"/>
      <c r="MPC35" s="74"/>
      <c r="MPD35" s="75"/>
      <c r="MPE35" s="73"/>
      <c r="MPF35" s="74"/>
      <c r="MPG35" s="74"/>
      <c r="MPH35" s="75"/>
      <c r="MPI35" s="73"/>
      <c r="MPJ35" s="74"/>
      <c r="MPK35" s="74"/>
      <c r="MPL35" s="75"/>
      <c r="MPM35" s="73"/>
      <c r="MPN35" s="74"/>
      <c r="MPO35" s="74"/>
      <c r="MPP35" s="75"/>
      <c r="MPQ35" s="73"/>
      <c r="MPR35" s="74"/>
      <c r="MPS35" s="74"/>
      <c r="MPT35" s="75"/>
      <c r="MPU35" s="73"/>
      <c r="MPV35" s="74"/>
      <c r="MPW35" s="74"/>
      <c r="MPX35" s="75"/>
      <c r="MPY35" s="73"/>
      <c r="MPZ35" s="74"/>
      <c r="MQA35" s="74"/>
      <c r="MQB35" s="75"/>
      <c r="MQC35" s="73"/>
      <c r="MQD35" s="74"/>
      <c r="MQE35" s="74"/>
      <c r="MQF35" s="75"/>
      <c r="MQG35" s="73"/>
      <c r="MQH35" s="74"/>
      <c r="MQI35" s="74"/>
      <c r="MQJ35" s="75"/>
      <c r="MQK35" s="73"/>
      <c r="MQL35" s="74"/>
      <c r="MQM35" s="74"/>
      <c r="MQN35" s="75"/>
      <c r="MQO35" s="73"/>
      <c r="MQP35" s="74"/>
      <c r="MQQ35" s="74"/>
      <c r="MQR35" s="75"/>
      <c r="MQS35" s="73"/>
      <c r="MQT35" s="74"/>
      <c r="MQU35" s="74"/>
      <c r="MQV35" s="75"/>
      <c r="MQW35" s="73"/>
      <c r="MQX35" s="74"/>
      <c r="MQY35" s="74"/>
      <c r="MQZ35" s="75"/>
      <c r="MRA35" s="73"/>
      <c r="MRB35" s="74"/>
      <c r="MRC35" s="74"/>
      <c r="MRD35" s="75"/>
      <c r="MRE35" s="73"/>
      <c r="MRF35" s="74"/>
      <c r="MRG35" s="74"/>
      <c r="MRH35" s="75"/>
      <c r="MRI35" s="73"/>
      <c r="MRJ35" s="74"/>
      <c r="MRK35" s="74"/>
      <c r="MRL35" s="75"/>
      <c r="MRM35" s="73"/>
      <c r="MRN35" s="74"/>
      <c r="MRO35" s="74"/>
      <c r="MRP35" s="75"/>
      <c r="MRQ35" s="73"/>
      <c r="MRR35" s="74"/>
      <c r="MRS35" s="74"/>
      <c r="MRT35" s="75"/>
      <c r="MRU35" s="73"/>
      <c r="MRV35" s="74"/>
      <c r="MRW35" s="74"/>
      <c r="MRX35" s="75"/>
      <c r="MRY35" s="73"/>
      <c r="MRZ35" s="74"/>
      <c r="MSA35" s="74"/>
      <c r="MSB35" s="75"/>
      <c r="MSC35" s="73"/>
      <c r="MSD35" s="74"/>
      <c r="MSE35" s="74"/>
      <c r="MSF35" s="75"/>
      <c r="MSG35" s="73"/>
      <c r="MSH35" s="74"/>
      <c r="MSI35" s="74"/>
      <c r="MSJ35" s="75"/>
      <c r="MSK35" s="73"/>
      <c r="MSL35" s="74"/>
      <c r="MSM35" s="74"/>
      <c r="MSN35" s="75"/>
      <c r="MSO35" s="73"/>
      <c r="MSP35" s="74"/>
      <c r="MSQ35" s="74"/>
      <c r="MSR35" s="75"/>
      <c r="MSS35" s="73"/>
      <c r="MST35" s="74"/>
      <c r="MSU35" s="74"/>
      <c r="MSV35" s="75"/>
      <c r="MSW35" s="73"/>
      <c r="MSX35" s="74"/>
      <c r="MSY35" s="74"/>
      <c r="MSZ35" s="75"/>
      <c r="MTA35" s="73"/>
      <c r="MTB35" s="74"/>
      <c r="MTC35" s="74"/>
      <c r="MTD35" s="75"/>
      <c r="MTE35" s="73"/>
      <c r="MTF35" s="74"/>
      <c r="MTG35" s="74"/>
      <c r="MTH35" s="75"/>
      <c r="MTI35" s="73"/>
      <c r="MTJ35" s="74"/>
      <c r="MTK35" s="74"/>
      <c r="MTL35" s="75"/>
      <c r="MTM35" s="73"/>
      <c r="MTN35" s="74"/>
      <c r="MTO35" s="74"/>
      <c r="MTP35" s="75"/>
      <c r="MTQ35" s="73"/>
      <c r="MTR35" s="74"/>
      <c r="MTS35" s="74"/>
      <c r="MTT35" s="75"/>
      <c r="MTU35" s="73"/>
      <c r="MTV35" s="74"/>
      <c r="MTW35" s="74"/>
      <c r="MTX35" s="75"/>
      <c r="MTY35" s="73"/>
      <c r="MTZ35" s="74"/>
      <c r="MUA35" s="74"/>
      <c r="MUB35" s="75"/>
      <c r="MUC35" s="73"/>
      <c r="MUD35" s="74"/>
      <c r="MUE35" s="74"/>
      <c r="MUF35" s="75"/>
      <c r="MUG35" s="73"/>
      <c r="MUH35" s="74"/>
      <c r="MUI35" s="74"/>
      <c r="MUJ35" s="75"/>
      <c r="MUK35" s="73"/>
      <c r="MUL35" s="74"/>
      <c r="MUM35" s="74"/>
      <c r="MUN35" s="75"/>
      <c r="MUO35" s="73"/>
      <c r="MUP35" s="74"/>
      <c r="MUQ35" s="74"/>
      <c r="MUR35" s="75"/>
      <c r="MUS35" s="73"/>
      <c r="MUT35" s="74"/>
      <c r="MUU35" s="74"/>
      <c r="MUV35" s="75"/>
      <c r="MUW35" s="73"/>
      <c r="MUX35" s="74"/>
      <c r="MUY35" s="74"/>
      <c r="MUZ35" s="75"/>
      <c r="MVA35" s="73"/>
      <c r="MVB35" s="74"/>
      <c r="MVC35" s="74"/>
      <c r="MVD35" s="75"/>
      <c r="MVE35" s="73"/>
      <c r="MVF35" s="74"/>
      <c r="MVG35" s="74"/>
      <c r="MVH35" s="75"/>
      <c r="MVI35" s="73"/>
      <c r="MVJ35" s="74"/>
      <c r="MVK35" s="74"/>
      <c r="MVL35" s="75"/>
      <c r="MVM35" s="73"/>
      <c r="MVN35" s="74"/>
      <c r="MVO35" s="74"/>
      <c r="MVP35" s="75"/>
      <c r="MVQ35" s="73"/>
      <c r="MVR35" s="74"/>
      <c r="MVS35" s="74"/>
      <c r="MVT35" s="75"/>
      <c r="MVU35" s="73"/>
      <c r="MVV35" s="74"/>
      <c r="MVW35" s="74"/>
      <c r="MVX35" s="75"/>
      <c r="MVY35" s="73"/>
      <c r="MVZ35" s="74"/>
      <c r="MWA35" s="74"/>
      <c r="MWB35" s="75"/>
      <c r="MWC35" s="73"/>
      <c r="MWD35" s="74"/>
      <c r="MWE35" s="74"/>
      <c r="MWF35" s="75"/>
      <c r="MWG35" s="73"/>
      <c r="MWH35" s="74"/>
      <c r="MWI35" s="74"/>
      <c r="MWJ35" s="75"/>
      <c r="MWK35" s="73"/>
      <c r="MWL35" s="74"/>
      <c r="MWM35" s="74"/>
      <c r="MWN35" s="75"/>
      <c r="MWO35" s="73"/>
      <c r="MWP35" s="74"/>
      <c r="MWQ35" s="74"/>
      <c r="MWR35" s="75"/>
      <c r="MWS35" s="73"/>
      <c r="MWT35" s="74"/>
      <c r="MWU35" s="74"/>
      <c r="MWV35" s="75"/>
      <c r="MWW35" s="73"/>
      <c r="MWX35" s="74"/>
      <c r="MWY35" s="74"/>
      <c r="MWZ35" s="75"/>
      <c r="MXA35" s="73"/>
      <c r="MXB35" s="74"/>
      <c r="MXC35" s="74"/>
      <c r="MXD35" s="75"/>
      <c r="MXE35" s="73"/>
      <c r="MXF35" s="74"/>
      <c r="MXG35" s="74"/>
      <c r="MXH35" s="75"/>
      <c r="MXI35" s="73"/>
      <c r="MXJ35" s="74"/>
      <c r="MXK35" s="74"/>
      <c r="MXL35" s="75"/>
      <c r="MXM35" s="73"/>
      <c r="MXN35" s="74"/>
      <c r="MXO35" s="74"/>
      <c r="MXP35" s="75"/>
      <c r="MXQ35" s="73"/>
      <c r="MXR35" s="74"/>
      <c r="MXS35" s="74"/>
      <c r="MXT35" s="75"/>
      <c r="MXU35" s="73"/>
      <c r="MXV35" s="74"/>
      <c r="MXW35" s="74"/>
      <c r="MXX35" s="75"/>
      <c r="MXY35" s="73"/>
      <c r="MXZ35" s="74"/>
      <c r="MYA35" s="74"/>
      <c r="MYB35" s="75"/>
      <c r="MYC35" s="73"/>
      <c r="MYD35" s="74"/>
      <c r="MYE35" s="74"/>
      <c r="MYF35" s="75"/>
      <c r="MYG35" s="73"/>
      <c r="MYH35" s="74"/>
      <c r="MYI35" s="74"/>
      <c r="MYJ35" s="75"/>
      <c r="MYK35" s="73"/>
      <c r="MYL35" s="74"/>
      <c r="MYM35" s="74"/>
      <c r="MYN35" s="75"/>
      <c r="MYO35" s="73"/>
      <c r="MYP35" s="74"/>
      <c r="MYQ35" s="74"/>
      <c r="MYR35" s="75"/>
      <c r="MYS35" s="73"/>
      <c r="MYT35" s="74"/>
      <c r="MYU35" s="74"/>
      <c r="MYV35" s="75"/>
      <c r="MYW35" s="73"/>
      <c r="MYX35" s="74"/>
      <c r="MYY35" s="74"/>
      <c r="MYZ35" s="75"/>
      <c r="MZA35" s="73"/>
      <c r="MZB35" s="74"/>
      <c r="MZC35" s="74"/>
      <c r="MZD35" s="75"/>
      <c r="MZE35" s="73"/>
      <c r="MZF35" s="74"/>
      <c r="MZG35" s="74"/>
      <c r="MZH35" s="75"/>
      <c r="MZI35" s="73"/>
      <c r="MZJ35" s="74"/>
      <c r="MZK35" s="74"/>
      <c r="MZL35" s="75"/>
      <c r="MZM35" s="73"/>
      <c r="MZN35" s="74"/>
      <c r="MZO35" s="74"/>
      <c r="MZP35" s="75"/>
      <c r="MZQ35" s="73"/>
      <c r="MZR35" s="74"/>
      <c r="MZS35" s="74"/>
      <c r="MZT35" s="75"/>
      <c r="MZU35" s="73"/>
      <c r="MZV35" s="74"/>
      <c r="MZW35" s="74"/>
      <c r="MZX35" s="75"/>
      <c r="MZY35" s="73"/>
      <c r="MZZ35" s="74"/>
      <c r="NAA35" s="74"/>
      <c r="NAB35" s="75"/>
      <c r="NAC35" s="73"/>
      <c r="NAD35" s="74"/>
      <c r="NAE35" s="74"/>
      <c r="NAF35" s="75"/>
      <c r="NAG35" s="73"/>
      <c r="NAH35" s="74"/>
      <c r="NAI35" s="74"/>
      <c r="NAJ35" s="75"/>
      <c r="NAK35" s="73"/>
      <c r="NAL35" s="74"/>
      <c r="NAM35" s="74"/>
      <c r="NAN35" s="75"/>
      <c r="NAO35" s="73"/>
      <c r="NAP35" s="74"/>
      <c r="NAQ35" s="74"/>
      <c r="NAR35" s="75"/>
      <c r="NAS35" s="73"/>
      <c r="NAT35" s="74"/>
      <c r="NAU35" s="74"/>
      <c r="NAV35" s="75"/>
      <c r="NAW35" s="73"/>
      <c r="NAX35" s="74"/>
      <c r="NAY35" s="74"/>
      <c r="NAZ35" s="75"/>
      <c r="NBA35" s="73"/>
      <c r="NBB35" s="74"/>
      <c r="NBC35" s="74"/>
      <c r="NBD35" s="75"/>
      <c r="NBE35" s="73"/>
      <c r="NBF35" s="74"/>
      <c r="NBG35" s="74"/>
      <c r="NBH35" s="75"/>
      <c r="NBI35" s="73"/>
      <c r="NBJ35" s="74"/>
      <c r="NBK35" s="74"/>
      <c r="NBL35" s="75"/>
      <c r="NBM35" s="73"/>
      <c r="NBN35" s="74"/>
      <c r="NBO35" s="74"/>
      <c r="NBP35" s="75"/>
      <c r="NBQ35" s="73"/>
      <c r="NBR35" s="74"/>
      <c r="NBS35" s="74"/>
      <c r="NBT35" s="75"/>
      <c r="NBU35" s="73"/>
      <c r="NBV35" s="74"/>
      <c r="NBW35" s="74"/>
      <c r="NBX35" s="75"/>
      <c r="NBY35" s="73"/>
      <c r="NBZ35" s="74"/>
      <c r="NCA35" s="74"/>
      <c r="NCB35" s="75"/>
      <c r="NCC35" s="73"/>
      <c r="NCD35" s="74"/>
      <c r="NCE35" s="74"/>
      <c r="NCF35" s="75"/>
      <c r="NCG35" s="73"/>
      <c r="NCH35" s="74"/>
      <c r="NCI35" s="74"/>
      <c r="NCJ35" s="75"/>
      <c r="NCK35" s="73"/>
      <c r="NCL35" s="74"/>
      <c r="NCM35" s="74"/>
      <c r="NCN35" s="75"/>
      <c r="NCO35" s="73"/>
      <c r="NCP35" s="74"/>
      <c r="NCQ35" s="74"/>
      <c r="NCR35" s="75"/>
      <c r="NCS35" s="73"/>
      <c r="NCT35" s="74"/>
      <c r="NCU35" s="74"/>
      <c r="NCV35" s="75"/>
      <c r="NCW35" s="73"/>
      <c r="NCX35" s="74"/>
      <c r="NCY35" s="74"/>
      <c r="NCZ35" s="75"/>
      <c r="NDA35" s="73"/>
      <c r="NDB35" s="74"/>
      <c r="NDC35" s="74"/>
      <c r="NDD35" s="75"/>
      <c r="NDE35" s="73"/>
      <c r="NDF35" s="74"/>
      <c r="NDG35" s="74"/>
      <c r="NDH35" s="75"/>
      <c r="NDI35" s="73"/>
      <c r="NDJ35" s="74"/>
      <c r="NDK35" s="74"/>
      <c r="NDL35" s="75"/>
      <c r="NDM35" s="73"/>
      <c r="NDN35" s="74"/>
      <c r="NDO35" s="74"/>
      <c r="NDP35" s="75"/>
      <c r="NDQ35" s="73"/>
      <c r="NDR35" s="74"/>
      <c r="NDS35" s="74"/>
      <c r="NDT35" s="75"/>
      <c r="NDU35" s="73"/>
      <c r="NDV35" s="74"/>
      <c r="NDW35" s="74"/>
      <c r="NDX35" s="75"/>
      <c r="NDY35" s="73"/>
      <c r="NDZ35" s="74"/>
      <c r="NEA35" s="74"/>
      <c r="NEB35" s="75"/>
      <c r="NEC35" s="73"/>
      <c r="NED35" s="74"/>
      <c r="NEE35" s="74"/>
      <c r="NEF35" s="75"/>
      <c r="NEG35" s="73"/>
      <c r="NEH35" s="74"/>
      <c r="NEI35" s="74"/>
      <c r="NEJ35" s="75"/>
      <c r="NEK35" s="73"/>
      <c r="NEL35" s="74"/>
      <c r="NEM35" s="74"/>
      <c r="NEN35" s="75"/>
      <c r="NEO35" s="73"/>
      <c r="NEP35" s="74"/>
      <c r="NEQ35" s="74"/>
      <c r="NER35" s="75"/>
      <c r="NES35" s="73"/>
      <c r="NET35" s="74"/>
      <c r="NEU35" s="74"/>
      <c r="NEV35" s="75"/>
      <c r="NEW35" s="73"/>
      <c r="NEX35" s="74"/>
      <c r="NEY35" s="74"/>
      <c r="NEZ35" s="75"/>
      <c r="NFA35" s="73"/>
      <c r="NFB35" s="74"/>
      <c r="NFC35" s="74"/>
      <c r="NFD35" s="75"/>
      <c r="NFE35" s="73"/>
      <c r="NFF35" s="74"/>
      <c r="NFG35" s="74"/>
      <c r="NFH35" s="75"/>
      <c r="NFI35" s="73"/>
      <c r="NFJ35" s="74"/>
      <c r="NFK35" s="74"/>
      <c r="NFL35" s="75"/>
      <c r="NFM35" s="73"/>
      <c r="NFN35" s="74"/>
      <c r="NFO35" s="74"/>
      <c r="NFP35" s="75"/>
      <c r="NFQ35" s="73"/>
      <c r="NFR35" s="74"/>
      <c r="NFS35" s="74"/>
      <c r="NFT35" s="75"/>
      <c r="NFU35" s="73"/>
      <c r="NFV35" s="74"/>
      <c r="NFW35" s="74"/>
      <c r="NFX35" s="75"/>
      <c r="NFY35" s="73"/>
      <c r="NFZ35" s="74"/>
      <c r="NGA35" s="74"/>
      <c r="NGB35" s="75"/>
      <c r="NGC35" s="73"/>
      <c r="NGD35" s="74"/>
      <c r="NGE35" s="74"/>
      <c r="NGF35" s="75"/>
      <c r="NGG35" s="73"/>
      <c r="NGH35" s="74"/>
      <c r="NGI35" s="74"/>
      <c r="NGJ35" s="75"/>
      <c r="NGK35" s="73"/>
      <c r="NGL35" s="74"/>
      <c r="NGM35" s="74"/>
      <c r="NGN35" s="75"/>
      <c r="NGO35" s="73"/>
      <c r="NGP35" s="74"/>
      <c r="NGQ35" s="74"/>
      <c r="NGR35" s="75"/>
      <c r="NGS35" s="73"/>
      <c r="NGT35" s="74"/>
      <c r="NGU35" s="74"/>
      <c r="NGV35" s="75"/>
      <c r="NGW35" s="73"/>
      <c r="NGX35" s="74"/>
      <c r="NGY35" s="74"/>
      <c r="NGZ35" s="75"/>
      <c r="NHA35" s="73"/>
      <c r="NHB35" s="74"/>
      <c r="NHC35" s="74"/>
      <c r="NHD35" s="75"/>
      <c r="NHE35" s="73"/>
      <c r="NHF35" s="74"/>
      <c r="NHG35" s="74"/>
      <c r="NHH35" s="75"/>
      <c r="NHI35" s="73"/>
      <c r="NHJ35" s="74"/>
      <c r="NHK35" s="74"/>
      <c r="NHL35" s="75"/>
      <c r="NHM35" s="73"/>
      <c r="NHN35" s="74"/>
      <c r="NHO35" s="74"/>
      <c r="NHP35" s="75"/>
      <c r="NHQ35" s="73"/>
      <c r="NHR35" s="74"/>
      <c r="NHS35" s="74"/>
      <c r="NHT35" s="75"/>
      <c r="NHU35" s="73"/>
      <c r="NHV35" s="74"/>
      <c r="NHW35" s="74"/>
      <c r="NHX35" s="75"/>
      <c r="NHY35" s="73"/>
      <c r="NHZ35" s="74"/>
      <c r="NIA35" s="74"/>
      <c r="NIB35" s="75"/>
      <c r="NIC35" s="73"/>
      <c r="NID35" s="74"/>
      <c r="NIE35" s="74"/>
      <c r="NIF35" s="75"/>
      <c r="NIG35" s="73"/>
      <c r="NIH35" s="74"/>
      <c r="NII35" s="74"/>
      <c r="NIJ35" s="75"/>
      <c r="NIK35" s="73"/>
      <c r="NIL35" s="74"/>
      <c r="NIM35" s="74"/>
      <c r="NIN35" s="75"/>
      <c r="NIO35" s="73"/>
      <c r="NIP35" s="74"/>
      <c r="NIQ35" s="74"/>
      <c r="NIR35" s="75"/>
      <c r="NIS35" s="73"/>
      <c r="NIT35" s="74"/>
      <c r="NIU35" s="74"/>
      <c r="NIV35" s="75"/>
      <c r="NIW35" s="73"/>
      <c r="NIX35" s="74"/>
      <c r="NIY35" s="74"/>
      <c r="NIZ35" s="75"/>
      <c r="NJA35" s="73"/>
      <c r="NJB35" s="74"/>
      <c r="NJC35" s="74"/>
      <c r="NJD35" s="75"/>
      <c r="NJE35" s="73"/>
      <c r="NJF35" s="74"/>
      <c r="NJG35" s="74"/>
      <c r="NJH35" s="75"/>
      <c r="NJI35" s="73"/>
      <c r="NJJ35" s="74"/>
      <c r="NJK35" s="74"/>
      <c r="NJL35" s="75"/>
      <c r="NJM35" s="73"/>
      <c r="NJN35" s="74"/>
      <c r="NJO35" s="74"/>
      <c r="NJP35" s="75"/>
      <c r="NJQ35" s="73"/>
      <c r="NJR35" s="74"/>
      <c r="NJS35" s="74"/>
      <c r="NJT35" s="75"/>
      <c r="NJU35" s="73"/>
      <c r="NJV35" s="74"/>
      <c r="NJW35" s="74"/>
      <c r="NJX35" s="75"/>
      <c r="NJY35" s="73"/>
      <c r="NJZ35" s="74"/>
      <c r="NKA35" s="74"/>
      <c r="NKB35" s="75"/>
      <c r="NKC35" s="73"/>
      <c r="NKD35" s="74"/>
      <c r="NKE35" s="74"/>
      <c r="NKF35" s="75"/>
      <c r="NKG35" s="73"/>
      <c r="NKH35" s="74"/>
      <c r="NKI35" s="74"/>
      <c r="NKJ35" s="75"/>
      <c r="NKK35" s="73"/>
      <c r="NKL35" s="74"/>
      <c r="NKM35" s="74"/>
      <c r="NKN35" s="75"/>
      <c r="NKO35" s="73"/>
      <c r="NKP35" s="74"/>
      <c r="NKQ35" s="74"/>
      <c r="NKR35" s="75"/>
      <c r="NKS35" s="73"/>
      <c r="NKT35" s="74"/>
      <c r="NKU35" s="74"/>
      <c r="NKV35" s="75"/>
      <c r="NKW35" s="73"/>
      <c r="NKX35" s="74"/>
      <c r="NKY35" s="74"/>
      <c r="NKZ35" s="75"/>
      <c r="NLA35" s="73"/>
      <c r="NLB35" s="74"/>
      <c r="NLC35" s="74"/>
      <c r="NLD35" s="75"/>
      <c r="NLE35" s="73"/>
      <c r="NLF35" s="74"/>
      <c r="NLG35" s="74"/>
      <c r="NLH35" s="75"/>
      <c r="NLI35" s="73"/>
      <c r="NLJ35" s="74"/>
      <c r="NLK35" s="74"/>
      <c r="NLL35" s="75"/>
      <c r="NLM35" s="73"/>
      <c r="NLN35" s="74"/>
      <c r="NLO35" s="74"/>
      <c r="NLP35" s="75"/>
      <c r="NLQ35" s="73"/>
      <c r="NLR35" s="74"/>
      <c r="NLS35" s="74"/>
      <c r="NLT35" s="75"/>
      <c r="NLU35" s="73"/>
      <c r="NLV35" s="74"/>
      <c r="NLW35" s="74"/>
      <c r="NLX35" s="75"/>
      <c r="NLY35" s="73"/>
      <c r="NLZ35" s="74"/>
      <c r="NMA35" s="74"/>
      <c r="NMB35" s="75"/>
      <c r="NMC35" s="73"/>
      <c r="NMD35" s="74"/>
      <c r="NME35" s="74"/>
      <c r="NMF35" s="75"/>
      <c r="NMG35" s="73"/>
      <c r="NMH35" s="74"/>
      <c r="NMI35" s="74"/>
      <c r="NMJ35" s="75"/>
      <c r="NMK35" s="73"/>
      <c r="NML35" s="74"/>
      <c r="NMM35" s="74"/>
      <c r="NMN35" s="75"/>
      <c r="NMO35" s="73"/>
      <c r="NMP35" s="74"/>
      <c r="NMQ35" s="74"/>
      <c r="NMR35" s="75"/>
      <c r="NMS35" s="73"/>
      <c r="NMT35" s="74"/>
      <c r="NMU35" s="74"/>
      <c r="NMV35" s="75"/>
      <c r="NMW35" s="73"/>
      <c r="NMX35" s="74"/>
      <c r="NMY35" s="74"/>
      <c r="NMZ35" s="75"/>
      <c r="NNA35" s="73"/>
      <c r="NNB35" s="74"/>
      <c r="NNC35" s="74"/>
      <c r="NND35" s="75"/>
      <c r="NNE35" s="73"/>
      <c r="NNF35" s="74"/>
      <c r="NNG35" s="74"/>
      <c r="NNH35" s="75"/>
      <c r="NNI35" s="73"/>
      <c r="NNJ35" s="74"/>
      <c r="NNK35" s="74"/>
      <c r="NNL35" s="75"/>
      <c r="NNM35" s="73"/>
      <c r="NNN35" s="74"/>
      <c r="NNO35" s="74"/>
      <c r="NNP35" s="75"/>
      <c r="NNQ35" s="73"/>
      <c r="NNR35" s="74"/>
      <c r="NNS35" s="74"/>
      <c r="NNT35" s="75"/>
      <c r="NNU35" s="73"/>
      <c r="NNV35" s="74"/>
      <c r="NNW35" s="74"/>
      <c r="NNX35" s="75"/>
      <c r="NNY35" s="73"/>
      <c r="NNZ35" s="74"/>
      <c r="NOA35" s="74"/>
      <c r="NOB35" s="75"/>
      <c r="NOC35" s="73"/>
      <c r="NOD35" s="74"/>
      <c r="NOE35" s="74"/>
      <c r="NOF35" s="75"/>
      <c r="NOG35" s="73"/>
      <c r="NOH35" s="74"/>
      <c r="NOI35" s="74"/>
      <c r="NOJ35" s="75"/>
      <c r="NOK35" s="73"/>
      <c r="NOL35" s="74"/>
      <c r="NOM35" s="74"/>
      <c r="NON35" s="75"/>
      <c r="NOO35" s="73"/>
      <c r="NOP35" s="74"/>
      <c r="NOQ35" s="74"/>
      <c r="NOR35" s="75"/>
      <c r="NOS35" s="73"/>
      <c r="NOT35" s="74"/>
      <c r="NOU35" s="74"/>
      <c r="NOV35" s="75"/>
      <c r="NOW35" s="73"/>
      <c r="NOX35" s="74"/>
      <c r="NOY35" s="74"/>
      <c r="NOZ35" s="75"/>
      <c r="NPA35" s="73"/>
      <c r="NPB35" s="74"/>
      <c r="NPC35" s="74"/>
      <c r="NPD35" s="75"/>
      <c r="NPE35" s="73"/>
      <c r="NPF35" s="74"/>
      <c r="NPG35" s="74"/>
      <c r="NPH35" s="75"/>
      <c r="NPI35" s="73"/>
      <c r="NPJ35" s="74"/>
      <c r="NPK35" s="74"/>
      <c r="NPL35" s="75"/>
      <c r="NPM35" s="73"/>
      <c r="NPN35" s="74"/>
      <c r="NPO35" s="74"/>
      <c r="NPP35" s="75"/>
      <c r="NPQ35" s="73"/>
      <c r="NPR35" s="74"/>
      <c r="NPS35" s="74"/>
      <c r="NPT35" s="75"/>
      <c r="NPU35" s="73"/>
      <c r="NPV35" s="74"/>
      <c r="NPW35" s="74"/>
      <c r="NPX35" s="75"/>
      <c r="NPY35" s="73"/>
      <c r="NPZ35" s="74"/>
      <c r="NQA35" s="74"/>
      <c r="NQB35" s="75"/>
      <c r="NQC35" s="73"/>
      <c r="NQD35" s="74"/>
      <c r="NQE35" s="74"/>
      <c r="NQF35" s="75"/>
      <c r="NQG35" s="73"/>
      <c r="NQH35" s="74"/>
      <c r="NQI35" s="74"/>
      <c r="NQJ35" s="75"/>
      <c r="NQK35" s="73"/>
      <c r="NQL35" s="74"/>
      <c r="NQM35" s="74"/>
      <c r="NQN35" s="75"/>
      <c r="NQO35" s="73"/>
      <c r="NQP35" s="74"/>
      <c r="NQQ35" s="74"/>
      <c r="NQR35" s="75"/>
      <c r="NQS35" s="73"/>
      <c r="NQT35" s="74"/>
      <c r="NQU35" s="74"/>
      <c r="NQV35" s="75"/>
      <c r="NQW35" s="73"/>
      <c r="NQX35" s="74"/>
      <c r="NQY35" s="74"/>
      <c r="NQZ35" s="75"/>
      <c r="NRA35" s="73"/>
      <c r="NRB35" s="74"/>
      <c r="NRC35" s="74"/>
      <c r="NRD35" s="75"/>
      <c r="NRE35" s="73"/>
      <c r="NRF35" s="74"/>
      <c r="NRG35" s="74"/>
      <c r="NRH35" s="75"/>
      <c r="NRI35" s="73"/>
      <c r="NRJ35" s="74"/>
      <c r="NRK35" s="74"/>
      <c r="NRL35" s="75"/>
      <c r="NRM35" s="73"/>
      <c r="NRN35" s="74"/>
      <c r="NRO35" s="74"/>
      <c r="NRP35" s="75"/>
      <c r="NRQ35" s="73"/>
      <c r="NRR35" s="74"/>
      <c r="NRS35" s="74"/>
      <c r="NRT35" s="75"/>
      <c r="NRU35" s="73"/>
      <c r="NRV35" s="74"/>
      <c r="NRW35" s="74"/>
      <c r="NRX35" s="75"/>
      <c r="NRY35" s="73"/>
      <c r="NRZ35" s="74"/>
      <c r="NSA35" s="74"/>
      <c r="NSB35" s="75"/>
      <c r="NSC35" s="73"/>
      <c r="NSD35" s="74"/>
      <c r="NSE35" s="74"/>
      <c r="NSF35" s="75"/>
      <c r="NSG35" s="73"/>
      <c r="NSH35" s="74"/>
      <c r="NSI35" s="74"/>
      <c r="NSJ35" s="75"/>
      <c r="NSK35" s="73"/>
      <c r="NSL35" s="74"/>
      <c r="NSM35" s="74"/>
      <c r="NSN35" s="75"/>
      <c r="NSO35" s="73"/>
      <c r="NSP35" s="74"/>
      <c r="NSQ35" s="74"/>
      <c r="NSR35" s="75"/>
      <c r="NSS35" s="73"/>
      <c r="NST35" s="74"/>
      <c r="NSU35" s="74"/>
      <c r="NSV35" s="75"/>
      <c r="NSW35" s="73"/>
      <c r="NSX35" s="74"/>
      <c r="NSY35" s="74"/>
      <c r="NSZ35" s="75"/>
      <c r="NTA35" s="73"/>
      <c r="NTB35" s="74"/>
      <c r="NTC35" s="74"/>
      <c r="NTD35" s="75"/>
      <c r="NTE35" s="73"/>
      <c r="NTF35" s="74"/>
      <c r="NTG35" s="74"/>
      <c r="NTH35" s="75"/>
      <c r="NTI35" s="73"/>
      <c r="NTJ35" s="74"/>
      <c r="NTK35" s="74"/>
      <c r="NTL35" s="75"/>
      <c r="NTM35" s="73"/>
      <c r="NTN35" s="74"/>
      <c r="NTO35" s="74"/>
      <c r="NTP35" s="75"/>
      <c r="NTQ35" s="73"/>
      <c r="NTR35" s="74"/>
      <c r="NTS35" s="74"/>
      <c r="NTT35" s="75"/>
      <c r="NTU35" s="73"/>
      <c r="NTV35" s="74"/>
      <c r="NTW35" s="74"/>
      <c r="NTX35" s="75"/>
      <c r="NTY35" s="73"/>
      <c r="NTZ35" s="74"/>
      <c r="NUA35" s="74"/>
      <c r="NUB35" s="75"/>
      <c r="NUC35" s="73"/>
      <c r="NUD35" s="74"/>
      <c r="NUE35" s="74"/>
      <c r="NUF35" s="75"/>
      <c r="NUG35" s="73"/>
      <c r="NUH35" s="74"/>
      <c r="NUI35" s="74"/>
      <c r="NUJ35" s="75"/>
      <c r="NUK35" s="73"/>
      <c r="NUL35" s="74"/>
      <c r="NUM35" s="74"/>
      <c r="NUN35" s="75"/>
      <c r="NUO35" s="73"/>
      <c r="NUP35" s="74"/>
      <c r="NUQ35" s="74"/>
      <c r="NUR35" s="75"/>
      <c r="NUS35" s="73"/>
      <c r="NUT35" s="74"/>
      <c r="NUU35" s="74"/>
      <c r="NUV35" s="75"/>
      <c r="NUW35" s="73"/>
      <c r="NUX35" s="74"/>
      <c r="NUY35" s="74"/>
      <c r="NUZ35" s="75"/>
      <c r="NVA35" s="73"/>
      <c r="NVB35" s="74"/>
      <c r="NVC35" s="74"/>
      <c r="NVD35" s="75"/>
      <c r="NVE35" s="73"/>
      <c r="NVF35" s="74"/>
      <c r="NVG35" s="74"/>
      <c r="NVH35" s="75"/>
      <c r="NVI35" s="73"/>
      <c r="NVJ35" s="74"/>
      <c r="NVK35" s="74"/>
      <c r="NVL35" s="75"/>
      <c r="NVM35" s="73"/>
      <c r="NVN35" s="74"/>
      <c r="NVO35" s="74"/>
      <c r="NVP35" s="75"/>
      <c r="NVQ35" s="73"/>
      <c r="NVR35" s="74"/>
      <c r="NVS35" s="74"/>
      <c r="NVT35" s="75"/>
      <c r="NVU35" s="73"/>
      <c r="NVV35" s="74"/>
      <c r="NVW35" s="74"/>
      <c r="NVX35" s="75"/>
      <c r="NVY35" s="73"/>
      <c r="NVZ35" s="74"/>
      <c r="NWA35" s="74"/>
      <c r="NWB35" s="75"/>
      <c r="NWC35" s="73"/>
      <c r="NWD35" s="74"/>
      <c r="NWE35" s="74"/>
      <c r="NWF35" s="75"/>
      <c r="NWG35" s="73"/>
      <c r="NWH35" s="74"/>
      <c r="NWI35" s="74"/>
      <c r="NWJ35" s="75"/>
      <c r="NWK35" s="73"/>
      <c r="NWL35" s="74"/>
      <c r="NWM35" s="74"/>
      <c r="NWN35" s="75"/>
      <c r="NWO35" s="73"/>
      <c r="NWP35" s="74"/>
      <c r="NWQ35" s="74"/>
      <c r="NWR35" s="75"/>
      <c r="NWS35" s="73"/>
      <c r="NWT35" s="74"/>
      <c r="NWU35" s="74"/>
      <c r="NWV35" s="75"/>
      <c r="NWW35" s="73"/>
      <c r="NWX35" s="74"/>
      <c r="NWY35" s="74"/>
      <c r="NWZ35" s="75"/>
      <c r="NXA35" s="73"/>
      <c r="NXB35" s="74"/>
      <c r="NXC35" s="74"/>
      <c r="NXD35" s="75"/>
      <c r="NXE35" s="73"/>
      <c r="NXF35" s="74"/>
      <c r="NXG35" s="74"/>
      <c r="NXH35" s="75"/>
      <c r="NXI35" s="73"/>
      <c r="NXJ35" s="74"/>
      <c r="NXK35" s="74"/>
      <c r="NXL35" s="75"/>
      <c r="NXM35" s="73"/>
      <c r="NXN35" s="74"/>
      <c r="NXO35" s="74"/>
      <c r="NXP35" s="75"/>
      <c r="NXQ35" s="73"/>
      <c r="NXR35" s="74"/>
      <c r="NXS35" s="74"/>
      <c r="NXT35" s="75"/>
      <c r="NXU35" s="73"/>
      <c r="NXV35" s="74"/>
      <c r="NXW35" s="74"/>
      <c r="NXX35" s="75"/>
      <c r="NXY35" s="73"/>
      <c r="NXZ35" s="74"/>
      <c r="NYA35" s="74"/>
      <c r="NYB35" s="75"/>
      <c r="NYC35" s="73"/>
      <c r="NYD35" s="74"/>
      <c r="NYE35" s="74"/>
      <c r="NYF35" s="75"/>
      <c r="NYG35" s="73"/>
      <c r="NYH35" s="74"/>
      <c r="NYI35" s="74"/>
      <c r="NYJ35" s="75"/>
      <c r="NYK35" s="73"/>
      <c r="NYL35" s="74"/>
      <c r="NYM35" s="74"/>
      <c r="NYN35" s="75"/>
      <c r="NYO35" s="73"/>
      <c r="NYP35" s="74"/>
      <c r="NYQ35" s="74"/>
      <c r="NYR35" s="75"/>
      <c r="NYS35" s="73"/>
      <c r="NYT35" s="74"/>
      <c r="NYU35" s="74"/>
      <c r="NYV35" s="75"/>
      <c r="NYW35" s="73"/>
      <c r="NYX35" s="74"/>
      <c r="NYY35" s="74"/>
      <c r="NYZ35" s="75"/>
      <c r="NZA35" s="73"/>
      <c r="NZB35" s="74"/>
      <c r="NZC35" s="74"/>
      <c r="NZD35" s="75"/>
      <c r="NZE35" s="73"/>
      <c r="NZF35" s="74"/>
      <c r="NZG35" s="74"/>
      <c r="NZH35" s="75"/>
      <c r="NZI35" s="73"/>
      <c r="NZJ35" s="74"/>
      <c r="NZK35" s="74"/>
      <c r="NZL35" s="75"/>
      <c r="NZM35" s="73"/>
      <c r="NZN35" s="74"/>
      <c r="NZO35" s="74"/>
      <c r="NZP35" s="75"/>
      <c r="NZQ35" s="73"/>
      <c r="NZR35" s="74"/>
      <c r="NZS35" s="74"/>
      <c r="NZT35" s="75"/>
      <c r="NZU35" s="73"/>
      <c r="NZV35" s="74"/>
      <c r="NZW35" s="74"/>
      <c r="NZX35" s="75"/>
      <c r="NZY35" s="73"/>
      <c r="NZZ35" s="74"/>
      <c r="OAA35" s="74"/>
      <c r="OAB35" s="75"/>
      <c r="OAC35" s="73"/>
      <c r="OAD35" s="74"/>
      <c r="OAE35" s="74"/>
      <c r="OAF35" s="75"/>
      <c r="OAG35" s="73"/>
      <c r="OAH35" s="74"/>
      <c r="OAI35" s="74"/>
      <c r="OAJ35" s="75"/>
      <c r="OAK35" s="73"/>
      <c r="OAL35" s="74"/>
      <c r="OAM35" s="74"/>
      <c r="OAN35" s="75"/>
      <c r="OAO35" s="73"/>
      <c r="OAP35" s="74"/>
      <c r="OAQ35" s="74"/>
      <c r="OAR35" s="75"/>
      <c r="OAS35" s="73"/>
      <c r="OAT35" s="74"/>
      <c r="OAU35" s="74"/>
      <c r="OAV35" s="75"/>
      <c r="OAW35" s="73"/>
      <c r="OAX35" s="74"/>
      <c r="OAY35" s="74"/>
      <c r="OAZ35" s="75"/>
      <c r="OBA35" s="73"/>
      <c r="OBB35" s="74"/>
      <c r="OBC35" s="74"/>
      <c r="OBD35" s="75"/>
      <c r="OBE35" s="73"/>
      <c r="OBF35" s="74"/>
      <c r="OBG35" s="74"/>
      <c r="OBH35" s="75"/>
      <c r="OBI35" s="73"/>
      <c r="OBJ35" s="74"/>
      <c r="OBK35" s="74"/>
      <c r="OBL35" s="75"/>
      <c r="OBM35" s="73"/>
      <c r="OBN35" s="74"/>
      <c r="OBO35" s="74"/>
      <c r="OBP35" s="75"/>
      <c r="OBQ35" s="73"/>
      <c r="OBR35" s="74"/>
      <c r="OBS35" s="74"/>
      <c r="OBT35" s="75"/>
      <c r="OBU35" s="73"/>
      <c r="OBV35" s="74"/>
      <c r="OBW35" s="74"/>
      <c r="OBX35" s="75"/>
      <c r="OBY35" s="73"/>
      <c r="OBZ35" s="74"/>
      <c r="OCA35" s="74"/>
      <c r="OCB35" s="75"/>
      <c r="OCC35" s="73"/>
      <c r="OCD35" s="74"/>
      <c r="OCE35" s="74"/>
      <c r="OCF35" s="75"/>
      <c r="OCG35" s="73"/>
      <c r="OCH35" s="74"/>
      <c r="OCI35" s="74"/>
      <c r="OCJ35" s="75"/>
      <c r="OCK35" s="73"/>
      <c r="OCL35" s="74"/>
      <c r="OCM35" s="74"/>
      <c r="OCN35" s="75"/>
      <c r="OCO35" s="73"/>
      <c r="OCP35" s="74"/>
      <c r="OCQ35" s="74"/>
      <c r="OCR35" s="75"/>
      <c r="OCS35" s="73"/>
      <c r="OCT35" s="74"/>
      <c r="OCU35" s="74"/>
      <c r="OCV35" s="75"/>
      <c r="OCW35" s="73"/>
      <c r="OCX35" s="74"/>
      <c r="OCY35" s="74"/>
      <c r="OCZ35" s="75"/>
      <c r="ODA35" s="73"/>
      <c r="ODB35" s="74"/>
      <c r="ODC35" s="74"/>
      <c r="ODD35" s="75"/>
      <c r="ODE35" s="73"/>
      <c r="ODF35" s="74"/>
      <c r="ODG35" s="74"/>
      <c r="ODH35" s="75"/>
      <c r="ODI35" s="73"/>
      <c r="ODJ35" s="74"/>
      <c r="ODK35" s="74"/>
      <c r="ODL35" s="75"/>
      <c r="ODM35" s="73"/>
      <c r="ODN35" s="74"/>
      <c r="ODO35" s="74"/>
      <c r="ODP35" s="75"/>
      <c r="ODQ35" s="73"/>
      <c r="ODR35" s="74"/>
      <c r="ODS35" s="74"/>
      <c r="ODT35" s="75"/>
      <c r="ODU35" s="73"/>
      <c r="ODV35" s="74"/>
      <c r="ODW35" s="74"/>
      <c r="ODX35" s="75"/>
      <c r="ODY35" s="73"/>
      <c r="ODZ35" s="74"/>
      <c r="OEA35" s="74"/>
      <c r="OEB35" s="75"/>
      <c r="OEC35" s="73"/>
      <c r="OED35" s="74"/>
      <c r="OEE35" s="74"/>
      <c r="OEF35" s="75"/>
      <c r="OEG35" s="73"/>
      <c r="OEH35" s="74"/>
      <c r="OEI35" s="74"/>
      <c r="OEJ35" s="75"/>
      <c r="OEK35" s="73"/>
      <c r="OEL35" s="74"/>
      <c r="OEM35" s="74"/>
      <c r="OEN35" s="75"/>
      <c r="OEO35" s="73"/>
      <c r="OEP35" s="74"/>
      <c r="OEQ35" s="74"/>
      <c r="OER35" s="75"/>
      <c r="OES35" s="73"/>
      <c r="OET35" s="74"/>
      <c r="OEU35" s="74"/>
      <c r="OEV35" s="75"/>
      <c r="OEW35" s="73"/>
      <c r="OEX35" s="74"/>
      <c r="OEY35" s="74"/>
      <c r="OEZ35" s="75"/>
      <c r="OFA35" s="73"/>
      <c r="OFB35" s="74"/>
      <c r="OFC35" s="74"/>
      <c r="OFD35" s="75"/>
      <c r="OFE35" s="73"/>
      <c r="OFF35" s="74"/>
      <c r="OFG35" s="74"/>
      <c r="OFH35" s="75"/>
      <c r="OFI35" s="73"/>
      <c r="OFJ35" s="74"/>
      <c r="OFK35" s="74"/>
      <c r="OFL35" s="75"/>
      <c r="OFM35" s="73"/>
      <c r="OFN35" s="74"/>
      <c r="OFO35" s="74"/>
      <c r="OFP35" s="75"/>
      <c r="OFQ35" s="73"/>
      <c r="OFR35" s="74"/>
      <c r="OFS35" s="74"/>
      <c r="OFT35" s="75"/>
      <c r="OFU35" s="73"/>
      <c r="OFV35" s="74"/>
      <c r="OFW35" s="74"/>
      <c r="OFX35" s="75"/>
      <c r="OFY35" s="73"/>
      <c r="OFZ35" s="74"/>
      <c r="OGA35" s="74"/>
      <c r="OGB35" s="75"/>
      <c r="OGC35" s="73"/>
      <c r="OGD35" s="74"/>
      <c r="OGE35" s="74"/>
      <c r="OGF35" s="75"/>
      <c r="OGG35" s="73"/>
      <c r="OGH35" s="74"/>
      <c r="OGI35" s="74"/>
      <c r="OGJ35" s="75"/>
      <c r="OGK35" s="73"/>
      <c r="OGL35" s="74"/>
      <c r="OGM35" s="74"/>
      <c r="OGN35" s="75"/>
      <c r="OGO35" s="73"/>
      <c r="OGP35" s="74"/>
      <c r="OGQ35" s="74"/>
      <c r="OGR35" s="75"/>
      <c r="OGS35" s="73"/>
      <c r="OGT35" s="74"/>
      <c r="OGU35" s="74"/>
      <c r="OGV35" s="75"/>
      <c r="OGW35" s="73"/>
      <c r="OGX35" s="74"/>
      <c r="OGY35" s="74"/>
      <c r="OGZ35" s="75"/>
      <c r="OHA35" s="73"/>
      <c r="OHB35" s="74"/>
      <c r="OHC35" s="74"/>
      <c r="OHD35" s="75"/>
      <c r="OHE35" s="73"/>
      <c r="OHF35" s="74"/>
      <c r="OHG35" s="74"/>
      <c r="OHH35" s="75"/>
      <c r="OHI35" s="73"/>
      <c r="OHJ35" s="74"/>
      <c r="OHK35" s="74"/>
      <c r="OHL35" s="75"/>
      <c r="OHM35" s="73"/>
      <c r="OHN35" s="74"/>
      <c r="OHO35" s="74"/>
      <c r="OHP35" s="75"/>
      <c r="OHQ35" s="73"/>
      <c r="OHR35" s="74"/>
      <c r="OHS35" s="74"/>
      <c r="OHT35" s="75"/>
      <c r="OHU35" s="73"/>
      <c r="OHV35" s="74"/>
      <c r="OHW35" s="74"/>
      <c r="OHX35" s="75"/>
      <c r="OHY35" s="73"/>
      <c r="OHZ35" s="74"/>
      <c r="OIA35" s="74"/>
      <c r="OIB35" s="75"/>
      <c r="OIC35" s="73"/>
      <c r="OID35" s="74"/>
      <c r="OIE35" s="74"/>
      <c r="OIF35" s="75"/>
      <c r="OIG35" s="73"/>
      <c r="OIH35" s="74"/>
      <c r="OII35" s="74"/>
      <c r="OIJ35" s="75"/>
      <c r="OIK35" s="73"/>
      <c r="OIL35" s="74"/>
      <c r="OIM35" s="74"/>
      <c r="OIN35" s="75"/>
      <c r="OIO35" s="73"/>
      <c r="OIP35" s="74"/>
      <c r="OIQ35" s="74"/>
      <c r="OIR35" s="75"/>
      <c r="OIS35" s="73"/>
      <c r="OIT35" s="74"/>
      <c r="OIU35" s="74"/>
      <c r="OIV35" s="75"/>
      <c r="OIW35" s="73"/>
      <c r="OIX35" s="74"/>
      <c r="OIY35" s="74"/>
      <c r="OIZ35" s="75"/>
      <c r="OJA35" s="73"/>
      <c r="OJB35" s="74"/>
      <c r="OJC35" s="74"/>
      <c r="OJD35" s="75"/>
      <c r="OJE35" s="73"/>
      <c r="OJF35" s="74"/>
      <c r="OJG35" s="74"/>
      <c r="OJH35" s="75"/>
      <c r="OJI35" s="73"/>
      <c r="OJJ35" s="74"/>
      <c r="OJK35" s="74"/>
      <c r="OJL35" s="75"/>
      <c r="OJM35" s="73"/>
      <c r="OJN35" s="74"/>
      <c r="OJO35" s="74"/>
      <c r="OJP35" s="75"/>
      <c r="OJQ35" s="73"/>
      <c r="OJR35" s="74"/>
      <c r="OJS35" s="74"/>
      <c r="OJT35" s="75"/>
      <c r="OJU35" s="73"/>
      <c r="OJV35" s="74"/>
      <c r="OJW35" s="74"/>
      <c r="OJX35" s="75"/>
      <c r="OJY35" s="73"/>
      <c r="OJZ35" s="74"/>
      <c r="OKA35" s="74"/>
      <c r="OKB35" s="75"/>
      <c r="OKC35" s="73"/>
      <c r="OKD35" s="74"/>
      <c r="OKE35" s="74"/>
      <c r="OKF35" s="75"/>
      <c r="OKG35" s="73"/>
      <c r="OKH35" s="74"/>
      <c r="OKI35" s="74"/>
      <c r="OKJ35" s="75"/>
      <c r="OKK35" s="73"/>
      <c r="OKL35" s="74"/>
      <c r="OKM35" s="74"/>
      <c r="OKN35" s="75"/>
      <c r="OKO35" s="73"/>
      <c r="OKP35" s="74"/>
      <c r="OKQ35" s="74"/>
      <c r="OKR35" s="75"/>
      <c r="OKS35" s="73"/>
      <c r="OKT35" s="74"/>
      <c r="OKU35" s="74"/>
      <c r="OKV35" s="75"/>
      <c r="OKW35" s="73"/>
      <c r="OKX35" s="74"/>
      <c r="OKY35" s="74"/>
      <c r="OKZ35" s="75"/>
      <c r="OLA35" s="73"/>
      <c r="OLB35" s="74"/>
      <c r="OLC35" s="74"/>
      <c r="OLD35" s="75"/>
      <c r="OLE35" s="73"/>
      <c r="OLF35" s="74"/>
      <c r="OLG35" s="74"/>
      <c r="OLH35" s="75"/>
      <c r="OLI35" s="73"/>
      <c r="OLJ35" s="74"/>
      <c r="OLK35" s="74"/>
      <c r="OLL35" s="75"/>
      <c r="OLM35" s="73"/>
      <c r="OLN35" s="74"/>
      <c r="OLO35" s="74"/>
      <c r="OLP35" s="75"/>
      <c r="OLQ35" s="73"/>
      <c r="OLR35" s="74"/>
      <c r="OLS35" s="74"/>
      <c r="OLT35" s="75"/>
      <c r="OLU35" s="73"/>
      <c r="OLV35" s="74"/>
      <c r="OLW35" s="74"/>
      <c r="OLX35" s="75"/>
      <c r="OLY35" s="73"/>
      <c r="OLZ35" s="74"/>
      <c r="OMA35" s="74"/>
      <c r="OMB35" s="75"/>
      <c r="OMC35" s="73"/>
      <c r="OMD35" s="74"/>
      <c r="OME35" s="74"/>
      <c r="OMF35" s="75"/>
      <c r="OMG35" s="73"/>
      <c r="OMH35" s="74"/>
      <c r="OMI35" s="74"/>
      <c r="OMJ35" s="75"/>
      <c r="OMK35" s="73"/>
      <c r="OML35" s="74"/>
      <c r="OMM35" s="74"/>
      <c r="OMN35" s="75"/>
      <c r="OMO35" s="73"/>
      <c r="OMP35" s="74"/>
      <c r="OMQ35" s="74"/>
      <c r="OMR35" s="75"/>
      <c r="OMS35" s="73"/>
      <c r="OMT35" s="74"/>
      <c r="OMU35" s="74"/>
      <c r="OMV35" s="75"/>
      <c r="OMW35" s="73"/>
      <c r="OMX35" s="74"/>
      <c r="OMY35" s="74"/>
      <c r="OMZ35" s="75"/>
      <c r="ONA35" s="73"/>
      <c r="ONB35" s="74"/>
      <c r="ONC35" s="74"/>
      <c r="OND35" s="75"/>
      <c r="ONE35" s="73"/>
      <c r="ONF35" s="74"/>
      <c r="ONG35" s="74"/>
      <c r="ONH35" s="75"/>
      <c r="ONI35" s="73"/>
      <c r="ONJ35" s="74"/>
      <c r="ONK35" s="74"/>
      <c r="ONL35" s="75"/>
      <c r="ONM35" s="73"/>
      <c r="ONN35" s="74"/>
      <c r="ONO35" s="74"/>
      <c r="ONP35" s="75"/>
      <c r="ONQ35" s="73"/>
      <c r="ONR35" s="74"/>
      <c r="ONS35" s="74"/>
      <c r="ONT35" s="75"/>
      <c r="ONU35" s="73"/>
      <c r="ONV35" s="74"/>
      <c r="ONW35" s="74"/>
      <c r="ONX35" s="75"/>
      <c r="ONY35" s="73"/>
      <c r="ONZ35" s="74"/>
      <c r="OOA35" s="74"/>
      <c r="OOB35" s="75"/>
      <c r="OOC35" s="73"/>
      <c r="OOD35" s="74"/>
      <c r="OOE35" s="74"/>
      <c r="OOF35" s="75"/>
      <c r="OOG35" s="73"/>
      <c r="OOH35" s="74"/>
      <c r="OOI35" s="74"/>
      <c r="OOJ35" s="75"/>
      <c r="OOK35" s="73"/>
      <c r="OOL35" s="74"/>
      <c r="OOM35" s="74"/>
      <c r="OON35" s="75"/>
      <c r="OOO35" s="73"/>
      <c r="OOP35" s="74"/>
      <c r="OOQ35" s="74"/>
      <c r="OOR35" s="75"/>
      <c r="OOS35" s="73"/>
      <c r="OOT35" s="74"/>
      <c r="OOU35" s="74"/>
      <c r="OOV35" s="75"/>
      <c r="OOW35" s="73"/>
      <c r="OOX35" s="74"/>
      <c r="OOY35" s="74"/>
      <c r="OOZ35" s="75"/>
      <c r="OPA35" s="73"/>
      <c r="OPB35" s="74"/>
      <c r="OPC35" s="74"/>
      <c r="OPD35" s="75"/>
      <c r="OPE35" s="73"/>
      <c r="OPF35" s="74"/>
      <c r="OPG35" s="74"/>
      <c r="OPH35" s="75"/>
      <c r="OPI35" s="73"/>
      <c r="OPJ35" s="74"/>
      <c r="OPK35" s="74"/>
      <c r="OPL35" s="75"/>
      <c r="OPM35" s="73"/>
      <c r="OPN35" s="74"/>
      <c r="OPO35" s="74"/>
      <c r="OPP35" s="75"/>
      <c r="OPQ35" s="73"/>
      <c r="OPR35" s="74"/>
      <c r="OPS35" s="74"/>
      <c r="OPT35" s="75"/>
      <c r="OPU35" s="73"/>
      <c r="OPV35" s="74"/>
      <c r="OPW35" s="74"/>
      <c r="OPX35" s="75"/>
      <c r="OPY35" s="73"/>
      <c r="OPZ35" s="74"/>
      <c r="OQA35" s="74"/>
      <c r="OQB35" s="75"/>
      <c r="OQC35" s="73"/>
      <c r="OQD35" s="74"/>
      <c r="OQE35" s="74"/>
      <c r="OQF35" s="75"/>
      <c r="OQG35" s="73"/>
      <c r="OQH35" s="74"/>
      <c r="OQI35" s="74"/>
      <c r="OQJ35" s="75"/>
      <c r="OQK35" s="73"/>
      <c r="OQL35" s="74"/>
      <c r="OQM35" s="74"/>
      <c r="OQN35" s="75"/>
      <c r="OQO35" s="73"/>
      <c r="OQP35" s="74"/>
      <c r="OQQ35" s="74"/>
      <c r="OQR35" s="75"/>
      <c r="OQS35" s="73"/>
      <c r="OQT35" s="74"/>
      <c r="OQU35" s="74"/>
      <c r="OQV35" s="75"/>
      <c r="OQW35" s="73"/>
      <c r="OQX35" s="74"/>
      <c r="OQY35" s="74"/>
      <c r="OQZ35" s="75"/>
      <c r="ORA35" s="73"/>
      <c r="ORB35" s="74"/>
      <c r="ORC35" s="74"/>
      <c r="ORD35" s="75"/>
      <c r="ORE35" s="73"/>
      <c r="ORF35" s="74"/>
      <c r="ORG35" s="74"/>
      <c r="ORH35" s="75"/>
      <c r="ORI35" s="73"/>
      <c r="ORJ35" s="74"/>
      <c r="ORK35" s="74"/>
      <c r="ORL35" s="75"/>
      <c r="ORM35" s="73"/>
      <c r="ORN35" s="74"/>
      <c r="ORO35" s="74"/>
      <c r="ORP35" s="75"/>
      <c r="ORQ35" s="73"/>
      <c r="ORR35" s="74"/>
      <c r="ORS35" s="74"/>
      <c r="ORT35" s="75"/>
      <c r="ORU35" s="73"/>
      <c r="ORV35" s="74"/>
      <c r="ORW35" s="74"/>
      <c r="ORX35" s="75"/>
      <c r="ORY35" s="73"/>
      <c r="ORZ35" s="74"/>
      <c r="OSA35" s="74"/>
      <c r="OSB35" s="75"/>
      <c r="OSC35" s="73"/>
      <c r="OSD35" s="74"/>
      <c r="OSE35" s="74"/>
      <c r="OSF35" s="75"/>
      <c r="OSG35" s="73"/>
      <c r="OSH35" s="74"/>
      <c r="OSI35" s="74"/>
      <c r="OSJ35" s="75"/>
      <c r="OSK35" s="73"/>
      <c r="OSL35" s="74"/>
      <c r="OSM35" s="74"/>
      <c r="OSN35" s="75"/>
      <c r="OSO35" s="73"/>
      <c r="OSP35" s="74"/>
      <c r="OSQ35" s="74"/>
      <c r="OSR35" s="75"/>
      <c r="OSS35" s="73"/>
      <c r="OST35" s="74"/>
      <c r="OSU35" s="74"/>
      <c r="OSV35" s="75"/>
      <c r="OSW35" s="73"/>
      <c r="OSX35" s="74"/>
      <c r="OSY35" s="74"/>
      <c r="OSZ35" s="75"/>
      <c r="OTA35" s="73"/>
      <c r="OTB35" s="74"/>
      <c r="OTC35" s="74"/>
      <c r="OTD35" s="75"/>
      <c r="OTE35" s="73"/>
      <c r="OTF35" s="74"/>
      <c r="OTG35" s="74"/>
      <c r="OTH35" s="75"/>
      <c r="OTI35" s="73"/>
      <c r="OTJ35" s="74"/>
      <c r="OTK35" s="74"/>
      <c r="OTL35" s="75"/>
      <c r="OTM35" s="73"/>
      <c r="OTN35" s="74"/>
      <c r="OTO35" s="74"/>
      <c r="OTP35" s="75"/>
      <c r="OTQ35" s="73"/>
      <c r="OTR35" s="74"/>
      <c r="OTS35" s="74"/>
      <c r="OTT35" s="75"/>
      <c r="OTU35" s="73"/>
      <c r="OTV35" s="74"/>
      <c r="OTW35" s="74"/>
      <c r="OTX35" s="75"/>
      <c r="OTY35" s="73"/>
      <c r="OTZ35" s="74"/>
      <c r="OUA35" s="74"/>
      <c r="OUB35" s="75"/>
      <c r="OUC35" s="73"/>
      <c r="OUD35" s="74"/>
      <c r="OUE35" s="74"/>
      <c r="OUF35" s="75"/>
      <c r="OUG35" s="73"/>
      <c r="OUH35" s="74"/>
      <c r="OUI35" s="74"/>
      <c r="OUJ35" s="75"/>
      <c r="OUK35" s="73"/>
      <c r="OUL35" s="74"/>
      <c r="OUM35" s="74"/>
      <c r="OUN35" s="75"/>
      <c r="OUO35" s="73"/>
      <c r="OUP35" s="74"/>
      <c r="OUQ35" s="74"/>
      <c r="OUR35" s="75"/>
      <c r="OUS35" s="73"/>
      <c r="OUT35" s="74"/>
      <c r="OUU35" s="74"/>
      <c r="OUV35" s="75"/>
      <c r="OUW35" s="73"/>
      <c r="OUX35" s="74"/>
      <c r="OUY35" s="74"/>
      <c r="OUZ35" s="75"/>
      <c r="OVA35" s="73"/>
      <c r="OVB35" s="74"/>
      <c r="OVC35" s="74"/>
      <c r="OVD35" s="75"/>
      <c r="OVE35" s="73"/>
      <c r="OVF35" s="74"/>
      <c r="OVG35" s="74"/>
      <c r="OVH35" s="75"/>
      <c r="OVI35" s="73"/>
      <c r="OVJ35" s="74"/>
      <c r="OVK35" s="74"/>
      <c r="OVL35" s="75"/>
      <c r="OVM35" s="73"/>
      <c r="OVN35" s="74"/>
      <c r="OVO35" s="74"/>
      <c r="OVP35" s="75"/>
      <c r="OVQ35" s="73"/>
      <c r="OVR35" s="74"/>
      <c r="OVS35" s="74"/>
      <c r="OVT35" s="75"/>
      <c r="OVU35" s="73"/>
      <c r="OVV35" s="74"/>
      <c r="OVW35" s="74"/>
      <c r="OVX35" s="75"/>
      <c r="OVY35" s="73"/>
      <c r="OVZ35" s="74"/>
      <c r="OWA35" s="74"/>
      <c r="OWB35" s="75"/>
      <c r="OWC35" s="73"/>
      <c r="OWD35" s="74"/>
      <c r="OWE35" s="74"/>
      <c r="OWF35" s="75"/>
      <c r="OWG35" s="73"/>
      <c r="OWH35" s="74"/>
      <c r="OWI35" s="74"/>
      <c r="OWJ35" s="75"/>
      <c r="OWK35" s="73"/>
      <c r="OWL35" s="74"/>
      <c r="OWM35" s="74"/>
      <c r="OWN35" s="75"/>
      <c r="OWO35" s="73"/>
      <c r="OWP35" s="74"/>
      <c r="OWQ35" s="74"/>
      <c r="OWR35" s="75"/>
      <c r="OWS35" s="73"/>
      <c r="OWT35" s="74"/>
      <c r="OWU35" s="74"/>
      <c r="OWV35" s="75"/>
      <c r="OWW35" s="73"/>
      <c r="OWX35" s="74"/>
      <c r="OWY35" s="74"/>
      <c r="OWZ35" s="75"/>
      <c r="OXA35" s="73"/>
      <c r="OXB35" s="74"/>
      <c r="OXC35" s="74"/>
      <c r="OXD35" s="75"/>
      <c r="OXE35" s="73"/>
      <c r="OXF35" s="74"/>
      <c r="OXG35" s="74"/>
      <c r="OXH35" s="75"/>
      <c r="OXI35" s="73"/>
      <c r="OXJ35" s="74"/>
      <c r="OXK35" s="74"/>
      <c r="OXL35" s="75"/>
      <c r="OXM35" s="73"/>
      <c r="OXN35" s="74"/>
      <c r="OXO35" s="74"/>
      <c r="OXP35" s="75"/>
      <c r="OXQ35" s="73"/>
      <c r="OXR35" s="74"/>
      <c r="OXS35" s="74"/>
      <c r="OXT35" s="75"/>
      <c r="OXU35" s="73"/>
      <c r="OXV35" s="74"/>
      <c r="OXW35" s="74"/>
      <c r="OXX35" s="75"/>
      <c r="OXY35" s="73"/>
      <c r="OXZ35" s="74"/>
      <c r="OYA35" s="74"/>
      <c r="OYB35" s="75"/>
      <c r="OYC35" s="73"/>
      <c r="OYD35" s="74"/>
      <c r="OYE35" s="74"/>
      <c r="OYF35" s="75"/>
      <c r="OYG35" s="73"/>
      <c r="OYH35" s="74"/>
      <c r="OYI35" s="74"/>
      <c r="OYJ35" s="75"/>
      <c r="OYK35" s="73"/>
      <c r="OYL35" s="74"/>
      <c r="OYM35" s="74"/>
      <c r="OYN35" s="75"/>
      <c r="OYO35" s="73"/>
      <c r="OYP35" s="74"/>
      <c r="OYQ35" s="74"/>
      <c r="OYR35" s="75"/>
      <c r="OYS35" s="73"/>
      <c r="OYT35" s="74"/>
      <c r="OYU35" s="74"/>
      <c r="OYV35" s="75"/>
      <c r="OYW35" s="73"/>
      <c r="OYX35" s="74"/>
      <c r="OYY35" s="74"/>
      <c r="OYZ35" s="75"/>
      <c r="OZA35" s="73"/>
      <c r="OZB35" s="74"/>
      <c r="OZC35" s="74"/>
      <c r="OZD35" s="75"/>
      <c r="OZE35" s="73"/>
      <c r="OZF35" s="74"/>
      <c r="OZG35" s="74"/>
      <c r="OZH35" s="75"/>
      <c r="OZI35" s="73"/>
      <c r="OZJ35" s="74"/>
      <c r="OZK35" s="74"/>
      <c r="OZL35" s="75"/>
      <c r="OZM35" s="73"/>
      <c r="OZN35" s="74"/>
      <c r="OZO35" s="74"/>
      <c r="OZP35" s="75"/>
      <c r="OZQ35" s="73"/>
      <c r="OZR35" s="74"/>
      <c r="OZS35" s="74"/>
      <c r="OZT35" s="75"/>
      <c r="OZU35" s="73"/>
      <c r="OZV35" s="74"/>
      <c r="OZW35" s="74"/>
      <c r="OZX35" s="75"/>
      <c r="OZY35" s="73"/>
      <c r="OZZ35" s="74"/>
      <c r="PAA35" s="74"/>
      <c r="PAB35" s="75"/>
      <c r="PAC35" s="73"/>
      <c r="PAD35" s="74"/>
      <c r="PAE35" s="74"/>
      <c r="PAF35" s="75"/>
      <c r="PAG35" s="73"/>
      <c r="PAH35" s="74"/>
      <c r="PAI35" s="74"/>
      <c r="PAJ35" s="75"/>
      <c r="PAK35" s="73"/>
      <c r="PAL35" s="74"/>
      <c r="PAM35" s="74"/>
      <c r="PAN35" s="75"/>
      <c r="PAO35" s="73"/>
      <c r="PAP35" s="74"/>
      <c r="PAQ35" s="74"/>
      <c r="PAR35" s="75"/>
      <c r="PAS35" s="73"/>
      <c r="PAT35" s="74"/>
      <c r="PAU35" s="74"/>
      <c r="PAV35" s="75"/>
      <c r="PAW35" s="73"/>
      <c r="PAX35" s="74"/>
      <c r="PAY35" s="74"/>
      <c r="PAZ35" s="75"/>
      <c r="PBA35" s="73"/>
      <c r="PBB35" s="74"/>
      <c r="PBC35" s="74"/>
      <c r="PBD35" s="75"/>
      <c r="PBE35" s="73"/>
      <c r="PBF35" s="74"/>
      <c r="PBG35" s="74"/>
      <c r="PBH35" s="75"/>
      <c r="PBI35" s="73"/>
      <c r="PBJ35" s="74"/>
      <c r="PBK35" s="74"/>
      <c r="PBL35" s="75"/>
      <c r="PBM35" s="73"/>
      <c r="PBN35" s="74"/>
      <c r="PBO35" s="74"/>
      <c r="PBP35" s="75"/>
      <c r="PBQ35" s="73"/>
      <c r="PBR35" s="74"/>
      <c r="PBS35" s="74"/>
      <c r="PBT35" s="75"/>
      <c r="PBU35" s="73"/>
      <c r="PBV35" s="74"/>
      <c r="PBW35" s="74"/>
      <c r="PBX35" s="75"/>
      <c r="PBY35" s="73"/>
      <c r="PBZ35" s="74"/>
      <c r="PCA35" s="74"/>
      <c r="PCB35" s="75"/>
      <c r="PCC35" s="73"/>
      <c r="PCD35" s="74"/>
      <c r="PCE35" s="74"/>
      <c r="PCF35" s="75"/>
      <c r="PCG35" s="73"/>
      <c r="PCH35" s="74"/>
      <c r="PCI35" s="74"/>
      <c r="PCJ35" s="75"/>
      <c r="PCK35" s="73"/>
      <c r="PCL35" s="74"/>
      <c r="PCM35" s="74"/>
      <c r="PCN35" s="75"/>
      <c r="PCO35" s="73"/>
      <c r="PCP35" s="74"/>
      <c r="PCQ35" s="74"/>
      <c r="PCR35" s="75"/>
      <c r="PCS35" s="73"/>
      <c r="PCT35" s="74"/>
      <c r="PCU35" s="74"/>
      <c r="PCV35" s="75"/>
      <c r="PCW35" s="73"/>
      <c r="PCX35" s="74"/>
      <c r="PCY35" s="74"/>
      <c r="PCZ35" s="75"/>
      <c r="PDA35" s="73"/>
      <c r="PDB35" s="74"/>
      <c r="PDC35" s="74"/>
      <c r="PDD35" s="75"/>
      <c r="PDE35" s="73"/>
      <c r="PDF35" s="74"/>
      <c r="PDG35" s="74"/>
      <c r="PDH35" s="75"/>
      <c r="PDI35" s="73"/>
      <c r="PDJ35" s="74"/>
      <c r="PDK35" s="74"/>
      <c r="PDL35" s="75"/>
      <c r="PDM35" s="73"/>
      <c r="PDN35" s="74"/>
      <c r="PDO35" s="74"/>
      <c r="PDP35" s="75"/>
      <c r="PDQ35" s="73"/>
      <c r="PDR35" s="74"/>
      <c r="PDS35" s="74"/>
      <c r="PDT35" s="75"/>
      <c r="PDU35" s="73"/>
      <c r="PDV35" s="74"/>
      <c r="PDW35" s="74"/>
      <c r="PDX35" s="75"/>
      <c r="PDY35" s="73"/>
      <c r="PDZ35" s="74"/>
      <c r="PEA35" s="74"/>
      <c r="PEB35" s="75"/>
      <c r="PEC35" s="73"/>
      <c r="PED35" s="74"/>
      <c r="PEE35" s="74"/>
      <c r="PEF35" s="75"/>
      <c r="PEG35" s="73"/>
      <c r="PEH35" s="74"/>
      <c r="PEI35" s="74"/>
      <c r="PEJ35" s="75"/>
      <c r="PEK35" s="73"/>
      <c r="PEL35" s="74"/>
      <c r="PEM35" s="74"/>
      <c r="PEN35" s="75"/>
      <c r="PEO35" s="73"/>
      <c r="PEP35" s="74"/>
      <c r="PEQ35" s="74"/>
      <c r="PER35" s="75"/>
      <c r="PES35" s="73"/>
      <c r="PET35" s="74"/>
      <c r="PEU35" s="74"/>
      <c r="PEV35" s="75"/>
      <c r="PEW35" s="73"/>
      <c r="PEX35" s="74"/>
      <c r="PEY35" s="74"/>
      <c r="PEZ35" s="75"/>
      <c r="PFA35" s="73"/>
      <c r="PFB35" s="74"/>
      <c r="PFC35" s="74"/>
      <c r="PFD35" s="75"/>
      <c r="PFE35" s="73"/>
      <c r="PFF35" s="74"/>
      <c r="PFG35" s="74"/>
      <c r="PFH35" s="75"/>
      <c r="PFI35" s="73"/>
      <c r="PFJ35" s="74"/>
      <c r="PFK35" s="74"/>
      <c r="PFL35" s="75"/>
      <c r="PFM35" s="73"/>
      <c r="PFN35" s="74"/>
      <c r="PFO35" s="74"/>
      <c r="PFP35" s="75"/>
      <c r="PFQ35" s="73"/>
      <c r="PFR35" s="74"/>
      <c r="PFS35" s="74"/>
      <c r="PFT35" s="75"/>
      <c r="PFU35" s="73"/>
      <c r="PFV35" s="74"/>
      <c r="PFW35" s="74"/>
      <c r="PFX35" s="75"/>
      <c r="PFY35" s="73"/>
      <c r="PFZ35" s="74"/>
      <c r="PGA35" s="74"/>
      <c r="PGB35" s="75"/>
      <c r="PGC35" s="73"/>
      <c r="PGD35" s="74"/>
      <c r="PGE35" s="74"/>
      <c r="PGF35" s="75"/>
      <c r="PGG35" s="73"/>
      <c r="PGH35" s="74"/>
      <c r="PGI35" s="74"/>
      <c r="PGJ35" s="75"/>
      <c r="PGK35" s="73"/>
      <c r="PGL35" s="74"/>
      <c r="PGM35" s="74"/>
      <c r="PGN35" s="75"/>
      <c r="PGO35" s="73"/>
      <c r="PGP35" s="74"/>
      <c r="PGQ35" s="74"/>
      <c r="PGR35" s="75"/>
      <c r="PGS35" s="73"/>
      <c r="PGT35" s="74"/>
      <c r="PGU35" s="74"/>
      <c r="PGV35" s="75"/>
      <c r="PGW35" s="73"/>
      <c r="PGX35" s="74"/>
      <c r="PGY35" s="74"/>
      <c r="PGZ35" s="75"/>
      <c r="PHA35" s="73"/>
      <c r="PHB35" s="74"/>
      <c r="PHC35" s="74"/>
      <c r="PHD35" s="75"/>
      <c r="PHE35" s="73"/>
      <c r="PHF35" s="74"/>
      <c r="PHG35" s="74"/>
      <c r="PHH35" s="75"/>
      <c r="PHI35" s="73"/>
      <c r="PHJ35" s="74"/>
      <c r="PHK35" s="74"/>
      <c r="PHL35" s="75"/>
      <c r="PHM35" s="73"/>
      <c r="PHN35" s="74"/>
      <c r="PHO35" s="74"/>
      <c r="PHP35" s="75"/>
      <c r="PHQ35" s="73"/>
      <c r="PHR35" s="74"/>
      <c r="PHS35" s="74"/>
      <c r="PHT35" s="75"/>
      <c r="PHU35" s="73"/>
      <c r="PHV35" s="74"/>
      <c r="PHW35" s="74"/>
      <c r="PHX35" s="75"/>
      <c r="PHY35" s="73"/>
      <c r="PHZ35" s="74"/>
      <c r="PIA35" s="74"/>
      <c r="PIB35" s="75"/>
      <c r="PIC35" s="73"/>
      <c r="PID35" s="74"/>
      <c r="PIE35" s="74"/>
      <c r="PIF35" s="75"/>
      <c r="PIG35" s="73"/>
      <c r="PIH35" s="74"/>
      <c r="PII35" s="74"/>
      <c r="PIJ35" s="75"/>
      <c r="PIK35" s="73"/>
      <c r="PIL35" s="74"/>
      <c r="PIM35" s="74"/>
      <c r="PIN35" s="75"/>
      <c r="PIO35" s="73"/>
      <c r="PIP35" s="74"/>
      <c r="PIQ35" s="74"/>
      <c r="PIR35" s="75"/>
      <c r="PIS35" s="73"/>
      <c r="PIT35" s="74"/>
      <c r="PIU35" s="74"/>
      <c r="PIV35" s="75"/>
      <c r="PIW35" s="73"/>
      <c r="PIX35" s="74"/>
      <c r="PIY35" s="74"/>
      <c r="PIZ35" s="75"/>
      <c r="PJA35" s="73"/>
      <c r="PJB35" s="74"/>
      <c r="PJC35" s="74"/>
      <c r="PJD35" s="75"/>
      <c r="PJE35" s="73"/>
      <c r="PJF35" s="74"/>
      <c r="PJG35" s="74"/>
      <c r="PJH35" s="75"/>
      <c r="PJI35" s="73"/>
      <c r="PJJ35" s="74"/>
      <c r="PJK35" s="74"/>
      <c r="PJL35" s="75"/>
      <c r="PJM35" s="73"/>
      <c r="PJN35" s="74"/>
      <c r="PJO35" s="74"/>
      <c r="PJP35" s="75"/>
      <c r="PJQ35" s="73"/>
      <c r="PJR35" s="74"/>
      <c r="PJS35" s="74"/>
      <c r="PJT35" s="75"/>
      <c r="PJU35" s="73"/>
      <c r="PJV35" s="74"/>
      <c r="PJW35" s="74"/>
      <c r="PJX35" s="75"/>
      <c r="PJY35" s="73"/>
      <c r="PJZ35" s="74"/>
      <c r="PKA35" s="74"/>
      <c r="PKB35" s="75"/>
      <c r="PKC35" s="73"/>
      <c r="PKD35" s="74"/>
      <c r="PKE35" s="74"/>
      <c r="PKF35" s="75"/>
      <c r="PKG35" s="73"/>
      <c r="PKH35" s="74"/>
      <c r="PKI35" s="74"/>
      <c r="PKJ35" s="75"/>
      <c r="PKK35" s="73"/>
      <c r="PKL35" s="74"/>
      <c r="PKM35" s="74"/>
      <c r="PKN35" s="75"/>
      <c r="PKO35" s="73"/>
      <c r="PKP35" s="74"/>
      <c r="PKQ35" s="74"/>
      <c r="PKR35" s="75"/>
      <c r="PKS35" s="73"/>
      <c r="PKT35" s="74"/>
      <c r="PKU35" s="74"/>
      <c r="PKV35" s="75"/>
      <c r="PKW35" s="73"/>
      <c r="PKX35" s="74"/>
      <c r="PKY35" s="74"/>
      <c r="PKZ35" s="75"/>
      <c r="PLA35" s="73"/>
      <c r="PLB35" s="74"/>
      <c r="PLC35" s="74"/>
      <c r="PLD35" s="75"/>
      <c r="PLE35" s="73"/>
      <c r="PLF35" s="74"/>
      <c r="PLG35" s="74"/>
      <c r="PLH35" s="75"/>
      <c r="PLI35" s="73"/>
      <c r="PLJ35" s="74"/>
      <c r="PLK35" s="74"/>
      <c r="PLL35" s="75"/>
      <c r="PLM35" s="73"/>
      <c r="PLN35" s="74"/>
      <c r="PLO35" s="74"/>
      <c r="PLP35" s="75"/>
      <c r="PLQ35" s="73"/>
      <c r="PLR35" s="74"/>
      <c r="PLS35" s="74"/>
      <c r="PLT35" s="75"/>
      <c r="PLU35" s="73"/>
      <c r="PLV35" s="74"/>
      <c r="PLW35" s="74"/>
      <c r="PLX35" s="75"/>
      <c r="PLY35" s="73"/>
      <c r="PLZ35" s="74"/>
      <c r="PMA35" s="74"/>
      <c r="PMB35" s="75"/>
      <c r="PMC35" s="73"/>
      <c r="PMD35" s="74"/>
      <c r="PME35" s="74"/>
      <c r="PMF35" s="75"/>
      <c r="PMG35" s="73"/>
      <c r="PMH35" s="74"/>
      <c r="PMI35" s="74"/>
      <c r="PMJ35" s="75"/>
      <c r="PMK35" s="73"/>
      <c r="PML35" s="74"/>
      <c r="PMM35" s="74"/>
      <c r="PMN35" s="75"/>
      <c r="PMO35" s="73"/>
      <c r="PMP35" s="74"/>
      <c r="PMQ35" s="74"/>
      <c r="PMR35" s="75"/>
      <c r="PMS35" s="73"/>
      <c r="PMT35" s="74"/>
      <c r="PMU35" s="74"/>
      <c r="PMV35" s="75"/>
      <c r="PMW35" s="73"/>
      <c r="PMX35" s="74"/>
      <c r="PMY35" s="74"/>
      <c r="PMZ35" s="75"/>
      <c r="PNA35" s="73"/>
      <c r="PNB35" s="74"/>
      <c r="PNC35" s="74"/>
      <c r="PND35" s="75"/>
      <c r="PNE35" s="73"/>
      <c r="PNF35" s="74"/>
      <c r="PNG35" s="74"/>
      <c r="PNH35" s="75"/>
      <c r="PNI35" s="73"/>
      <c r="PNJ35" s="74"/>
      <c r="PNK35" s="74"/>
      <c r="PNL35" s="75"/>
      <c r="PNM35" s="73"/>
      <c r="PNN35" s="74"/>
      <c r="PNO35" s="74"/>
      <c r="PNP35" s="75"/>
      <c r="PNQ35" s="73"/>
      <c r="PNR35" s="74"/>
      <c r="PNS35" s="74"/>
      <c r="PNT35" s="75"/>
      <c r="PNU35" s="73"/>
      <c r="PNV35" s="74"/>
      <c r="PNW35" s="74"/>
      <c r="PNX35" s="75"/>
      <c r="PNY35" s="73"/>
      <c r="PNZ35" s="74"/>
      <c r="POA35" s="74"/>
      <c r="POB35" s="75"/>
      <c r="POC35" s="73"/>
      <c r="POD35" s="74"/>
      <c r="POE35" s="74"/>
      <c r="POF35" s="75"/>
      <c r="POG35" s="73"/>
      <c r="POH35" s="74"/>
      <c r="POI35" s="74"/>
      <c r="POJ35" s="75"/>
      <c r="POK35" s="73"/>
      <c r="POL35" s="74"/>
      <c r="POM35" s="74"/>
      <c r="PON35" s="75"/>
      <c r="POO35" s="73"/>
      <c r="POP35" s="74"/>
      <c r="POQ35" s="74"/>
      <c r="POR35" s="75"/>
      <c r="POS35" s="73"/>
      <c r="POT35" s="74"/>
      <c r="POU35" s="74"/>
      <c r="POV35" s="75"/>
      <c r="POW35" s="73"/>
      <c r="POX35" s="74"/>
      <c r="POY35" s="74"/>
      <c r="POZ35" s="75"/>
      <c r="PPA35" s="73"/>
      <c r="PPB35" s="74"/>
      <c r="PPC35" s="74"/>
      <c r="PPD35" s="75"/>
      <c r="PPE35" s="73"/>
      <c r="PPF35" s="74"/>
      <c r="PPG35" s="74"/>
      <c r="PPH35" s="75"/>
      <c r="PPI35" s="73"/>
      <c r="PPJ35" s="74"/>
      <c r="PPK35" s="74"/>
      <c r="PPL35" s="75"/>
      <c r="PPM35" s="73"/>
      <c r="PPN35" s="74"/>
      <c r="PPO35" s="74"/>
      <c r="PPP35" s="75"/>
      <c r="PPQ35" s="73"/>
      <c r="PPR35" s="74"/>
      <c r="PPS35" s="74"/>
      <c r="PPT35" s="75"/>
      <c r="PPU35" s="73"/>
      <c r="PPV35" s="74"/>
      <c r="PPW35" s="74"/>
      <c r="PPX35" s="75"/>
      <c r="PPY35" s="73"/>
      <c r="PPZ35" s="74"/>
      <c r="PQA35" s="74"/>
      <c r="PQB35" s="75"/>
      <c r="PQC35" s="73"/>
      <c r="PQD35" s="74"/>
      <c r="PQE35" s="74"/>
      <c r="PQF35" s="75"/>
      <c r="PQG35" s="73"/>
      <c r="PQH35" s="74"/>
      <c r="PQI35" s="74"/>
      <c r="PQJ35" s="75"/>
      <c r="PQK35" s="73"/>
      <c r="PQL35" s="74"/>
      <c r="PQM35" s="74"/>
      <c r="PQN35" s="75"/>
      <c r="PQO35" s="73"/>
      <c r="PQP35" s="74"/>
      <c r="PQQ35" s="74"/>
      <c r="PQR35" s="75"/>
      <c r="PQS35" s="73"/>
      <c r="PQT35" s="74"/>
      <c r="PQU35" s="74"/>
      <c r="PQV35" s="75"/>
      <c r="PQW35" s="73"/>
      <c r="PQX35" s="74"/>
      <c r="PQY35" s="74"/>
      <c r="PQZ35" s="75"/>
      <c r="PRA35" s="73"/>
      <c r="PRB35" s="74"/>
      <c r="PRC35" s="74"/>
      <c r="PRD35" s="75"/>
      <c r="PRE35" s="73"/>
      <c r="PRF35" s="74"/>
      <c r="PRG35" s="74"/>
      <c r="PRH35" s="75"/>
      <c r="PRI35" s="73"/>
      <c r="PRJ35" s="74"/>
      <c r="PRK35" s="74"/>
      <c r="PRL35" s="75"/>
      <c r="PRM35" s="73"/>
      <c r="PRN35" s="74"/>
      <c r="PRO35" s="74"/>
      <c r="PRP35" s="75"/>
      <c r="PRQ35" s="73"/>
      <c r="PRR35" s="74"/>
      <c r="PRS35" s="74"/>
      <c r="PRT35" s="75"/>
      <c r="PRU35" s="73"/>
      <c r="PRV35" s="74"/>
      <c r="PRW35" s="74"/>
      <c r="PRX35" s="75"/>
      <c r="PRY35" s="73"/>
      <c r="PRZ35" s="74"/>
      <c r="PSA35" s="74"/>
      <c r="PSB35" s="75"/>
      <c r="PSC35" s="73"/>
      <c r="PSD35" s="74"/>
      <c r="PSE35" s="74"/>
      <c r="PSF35" s="75"/>
      <c r="PSG35" s="73"/>
      <c r="PSH35" s="74"/>
      <c r="PSI35" s="74"/>
      <c r="PSJ35" s="75"/>
      <c r="PSK35" s="73"/>
      <c r="PSL35" s="74"/>
      <c r="PSM35" s="74"/>
      <c r="PSN35" s="75"/>
      <c r="PSO35" s="73"/>
      <c r="PSP35" s="74"/>
      <c r="PSQ35" s="74"/>
      <c r="PSR35" s="75"/>
      <c r="PSS35" s="73"/>
      <c r="PST35" s="74"/>
      <c r="PSU35" s="74"/>
      <c r="PSV35" s="75"/>
      <c r="PSW35" s="73"/>
      <c r="PSX35" s="74"/>
      <c r="PSY35" s="74"/>
      <c r="PSZ35" s="75"/>
      <c r="PTA35" s="73"/>
      <c r="PTB35" s="74"/>
      <c r="PTC35" s="74"/>
      <c r="PTD35" s="75"/>
      <c r="PTE35" s="73"/>
      <c r="PTF35" s="74"/>
      <c r="PTG35" s="74"/>
      <c r="PTH35" s="75"/>
      <c r="PTI35" s="73"/>
      <c r="PTJ35" s="74"/>
      <c r="PTK35" s="74"/>
      <c r="PTL35" s="75"/>
      <c r="PTM35" s="73"/>
      <c r="PTN35" s="74"/>
      <c r="PTO35" s="74"/>
      <c r="PTP35" s="75"/>
      <c r="PTQ35" s="73"/>
      <c r="PTR35" s="74"/>
      <c r="PTS35" s="74"/>
      <c r="PTT35" s="75"/>
      <c r="PTU35" s="73"/>
      <c r="PTV35" s="74"/>
      <c r="PTW35" s="74"/>
      <c r="PTX35" s="75"/>
      <c r="PTY35" s="73"/>
      <c r="PTZ35" s="74"/>
      <c r="PUA35" s="74"/>
      <c r="PUB35" s="75"/>
      <c r="PUC35" s="73"/>
      <c r="PUD35" s="74"/>
      <c r="PUE35" s="74"/>
      <c r="PUF35" s="75"/>
      <c r="PUG35" s="73"/>
      <c r="PUH35" s="74"/>
      <c r="PUI35" s="74"/>
      <c r="PUJ35" s="75"/>
      <c r="PUK35" s="73"/>
      <c r="PUL35" s="74"/>
      <c r="PUM35" s="74"/>
      <c r="PUN35" s="75"/>
      <c r="PUO35" s="73"/>
      <c r="PUP35" s="74"/>
      <c r="PUQ35" s="74"/>
      <c r="PUR35" s="75"/>
      <c r="PUS35" s="73"/>
      <c r="PUT35" s="74"/>
      <c r="PUU35" s="74"/>
      <c r="PUV35" s="75"/>
      <c r="PUW35" s="73"/>
      <c r="PUX35" s="74"/>
      <c r="PUY35" s="74"/>
      <c r="PUZ35" s="75"/>
      <c r="PVA35" s="73"/>
      <c r="PVB35" s="74"/>
      <c r="PVC35" s="74"/>
      <c r="PVD35" s="75"/>
      <c r="PVE35" s="73"/>
      <c r="PVF35" s="74"/>
      <c r="PVG35" s="74"/>
      <c r="PVH35" s="75"/>
      <c r="PVI35" s="73"/>
      <c r="PVJ35" s="74"/>
      <c r="PVK35" s="74"/>
      <c r="PVL35" s="75"/>
      <c r="PVM35" s="73"/>
      <c r="PVN35" s="74"/>
      <c r="PVO35" s="74"/>
      <c r="PVP35" s="75"/>
      <c r="PVQ35" s="73"/>
      <c r="PVR35" s="74"/>
      <c r="PVS35" s="74"/>
      <c r="PVT35" s="75"/>
      <c r="PVU35" s="73"/>
      <c r="PVV35" s="74"/>
      <c r="PVW35" s="74"/>
      <c r="PVX35" s="75"/>
      <c r="PVY35" s="73"/>
      <c r="PVZ35" s="74"/>
      <c r="PWA35" s="74"/>
      <c r="PWB35" s="75"/>
      <c r="PWC35" s="73"/>
      <c r="PWD35" s="74"/>
      <c r="PWE35" s="74"/>
      <c r="PWF35" s="75"/>
      <c r="PWG35" s="73"/>
      <c r="PWH35" s="74"/>
      <c r="PWI35" s="74"/>
      <c r="PWJ35" s="75"/>
      <c r="PWK35" s="73"/>
      <c r="PWL35" s="74"/>
      <c r="PWM35" s="74"/>
      <c r="PWN35" s="75"/>
      <c r="PWO35" s="73"/>
      <c r="PWP35" s="74"/>
      <c r="PWQ35" s="74"/>
      <c r="PWR35" s="75"/>
      <c r="PWS35" s="73"/>
      <c r="PWT35" s="74"/>
      <c r="PWU35" s="74"/>
      <c r="PWV35" s="75"/>
      <c r="PWW35" s="73"/>
      <c r="PWX35" s="74"/>
      <c r="PWY35" s="74"/>
      <c r="PWZ35" s="75"/>
      <c r="PXA35" s="73"/>
      <c r="PXB35" s="74"/>
      <c r="PXC35" s="74"/>
      <c r="PXD35" s="75"/>
      <c r="PXE35" s="73"/>
      <c r="PXF35" s="74"/>
      <c r="PXG35" s="74"/>
      <c r="PXH35" s="75"/>
      <c r="PXI35" s="73"/>
      <c r="PXJ35" s="74"/>
      <c r="PXK35" s="74"/>
      <c r="PXL35" s="75"/>
      <c r="PXM35" s="73"/>
      <c r="PXN35" s="74"/>
      <c r="PXO35" s="74"/>
      <c r="PXP35" s="75"/>
      <c r="PXQ35" s="73"/>
      <c r="PXR35" s="74"/>
      <c r="PXS35" s="74"/>
      <c r="PXT35" s="75"/>
      <c r="PXU35" s="73"/>
      <c r="PXV35" s="74"/>
      <c r="PXW35" s="74"/>
      <c r="PXX35" s="75"/>
      <c r="PXY35" s="73"/>
      <c r="PXZ35" s="74"/>
      <c r="PYA35" s="74"/>
      <c r="PYB35" s="75"/>
      <c r="PYC35" s="73"/>
      <c r="PYD35" s="74"/>
      <c r="PYE35" s="74"/>
      <c r="PYF35" s="75"/>
      <c r="PYG35" s="73"/>
      <c r="PYH35" s="74"/>
      <c r="PYI35" s="74"/>
      <c r="PYJ35" s="75"/>
      <c r="PYK35" s="73"/>
      <c r="PYL35" s="74"/>
      <c r="PYM35" s="74"/>
      <c r="PYN35" s="75"/>
      <c r="PYO35" s="73"/>
      <c r="PYP35" s="74"/>
      <c r="PYQ35" s="74"/>
      <c r="PYR35" s="75"/>
      <c r="PYS35" s="73"/>
      <c r="PYT35" s="74"/>
      <c r="PYU35" s="74"/>
      <c r="PYV35" s="75"/>
      <c r="PYW35" s="73"/>
      <c r="PYX35" s="74"/>
      <c r="PYY35" s="74"/>
      <c r="PYZ35" s="75"/>
      <c r="PZA35" s="73"/>
      <c r="PZB35" s="74"/>
      <c r="PZC35" s="74"/>
      <c r="PZD35" s="75"/>
      <c r="PZE35" s="73"/>
      <c r="PZF35" s="74"/>
      <c r="PZG35" s="74"/>
      <c r="PZH35" s="75"/>
      <c r="PZI35" s="73"/>
      <c r="PZJ35" s="74"/>
      <c r="PZK35" s="74"/>
      <c r="PZL35" s="75"/>
      <c r="PZM35" s="73"/>
      <c r="PZN35" s="74"/>
      <c r="PZO35" s="74"/>
      <c r="PZP35" s="75"/>
      <c r="PZQ35" s="73"/>
      <c r="PZR35" s="74"/>
      <c r="PZS35" s="74"/>
      <c r="PZT35" s="75"/>
      <c r="PZU35" s="73"/>
      <c r="PZV35" s="74"/>
      <c r="PZW35" s="74"/>
      <c r="PZX35" s="75"/>
      <c r="PZY35" s="73"/>
      <c r="PZZ35" s="74"/>
      <c r="QAA35" s="74"/>
      <c r="QAB35" s="75"/>
      <c r="QAC35" s="73"/>
      <c r="QAD35" s="74"/>
      <c r="QAE35" s="74"/>
      <c r="QAF35" s="75"/>
      <c r="QAG35" s="73"/>
      <c r="QAH35" s="74"/>
      <c r="QAI35" s="74"/>
      <c r="QAJ35" s="75"/>
      <c r="QAK35" s="73"/>
      <c r="QAL35" s="74"/>
      <c r="QAM35" s="74"/>
      <c r="QAN35" s="75"/>
      <c r="QAO35" s="73"/>
      <c r="QAP35" s="74"/>
      <c r="QAQ35" s="74"/>
      <c r="QAR35" s="75"/>
      <c r="QAS35" s="73"/>
      <c r="QAT35" s="74"/>
      <c r="QAU35" s="74"/>
      <c r="QAV35" s="75"/>
      <c r="QAW35" s="73"/>
      <c r="QAX35" s="74"/>
      <c r="QAY35" s="74"/>
      <c r="QAZ35" s="75"/>
      <c r="QBA35" s="73"/>
      <c r="QBB35" s="74"/>
      <c r="QBC35" s="74"/>
      <c r="QBD35" s="75"/>
      <c r="QBE35" s="73"/>
      <c r="QBF35" s="74"/>
      <c r="QBG35" s="74"/>
      <c r="QBH35" s="75"/>
      <c r="QBI35" s="73"/>
      <c r="QBJ35" s="74"/>
      <c r="QBK35" s="74"/>
      <c r="QBL35" s="75"/>
      <c r="QBM35" s="73"/>
      <c r="QBN35" s="74"/>
      <c r="QBO35" s="74"/>
      <c r="QBP35" s="75"/>
      <c r="QBQ35" s="73"/>
      <c r="QBR35" s="74"/>
      <c r="QBS35" s="74"/>
      <c r="QBT35" s="75"/>
      <c r="QBU35" s="73"/>
      <c r="QBV35" s="74"/>
      <c r="QBW35" s="74"/>
      <c r="QBX35" s="75"/>
      <c r="QBY35" s="73"/>
      <c r="QBZ35" s="74"/>
      <c r="QCA35" s="74"/>
      <c r="QCB35" s="75"/>
      <c r="QCC35" s="73"/>
      <c r="QCD35" s="74"/>
      <c r="QCE35" s="74"/>
      <c r="QCF35" s="75"/>
      <c r="QCG35" s="73"/>
      <c r="QCH35" s="74"/>
      <c r="QCI35" s="74"/>
      <c r="QCJ35" s="75"/>
      <c r="QCK35" s="73"/>
      <c r="QCL35" s="74"/>
      <c r="QCM35" s="74"/>
      <c r="QCN35" s="75"/>
      <c r="QCO35" s="73"/>
      <c r="QCP35" s="74"/>
      <c r="QCQ35" s="74"/>
      <c r="QCR35" s="75"/>
      <c r="QCS35" s="73"/>
      <c r="QCT35" s="74"/>
      <c r="QCU35" s="74"/>
      <c r="QCV35" s="75"/>
      <c r="QCW35" s="73"/>
      <c r="QCX35" s="74"/>
      <c r="QCY35" s="74"/>
      <c r="QCZ35" s="75"/>
      <c r="QDA35" s="73"/>
      <c r="QDB35" s="74"/>
      <c r="QDC35" s="74"/>
      <c r="QDD35" s="75"/>
      <c r="QDE35" s="73"/>
      <c r="QDF35" s="74"/>
      <c r="QDG35" s="74"/>
      <c r="QDH35" s="75"/>
      <c r="QDI35" s="73"/>
      <c r="QDJ35" s="74"/>
      <c r="QDK35" s="74"/>
      <c r="QDL35" s="75"/>
      <c r="QDM35" s="73"/>
      <c r="QDN35" s="74"/>
      <c r="QDO35" s="74"/>
      <c r="QDP35" s="75"/>
      <c r="QDQ35" s="73"/>
      <c r="QDR35" s="74"/>
      <c r="QDS35" s="74"/>
      <c r="QDT35" s="75"/>
      <c r="QDU35" s="73"/>
      <c r="QDV35" s="74"/>
      <c r="QDW35" s="74"/>
      <c r="QDX35" s="75"/>
      <c r="QDY35" s="73"/>
      <c r="QDZ35" s="74"/>
      <c r="QEA35" s="74"/>
      <c r="QEB35" s="75"/>
      <c r="QEC35" s="73"/>
      <c r="QED35" s="74"/>
      <c r="QEE35" s="74"/>
      <c r="QEF35" s="75"/>
      <c r="QEG35" s="73"/>
      <c r="QEH35" s="74"/>
      <c r="QEI35" s="74"/>
      <c r="QEJ35" s="75"/>
      <c r="QEK35" s="73"/>
      <c r="QEL35" s="74"/>
      <c r="QEM35" s="74"/>
      <c r="QEN35" s="75"/>
      <c r="QEO35" s="73"/>
      <c r="QEP35" s="74"/>
      <c r="QEQ35" s="74"/>
      <c r="QER35" s="75"/>
      <c r="QES35" s="73"/>
      <c r="QET35" s="74"/>
      <c r="QEU35" s="74"/>
      <c r="QEV35" s="75"/>
      <c r="QEW35" s="73"/>
      <c r="QEX35" s="74"/>
      <c r="QEY35" s="74"/>
      <c r="QEZ35" s="75"/>
      <c r="QFA35" s="73"/>
      <c r="QFB35" s="74"/>
      <c r="QFC35" s="74"/>
      <c r="QFD35" s="75"/>
      <c r="QFE35" s="73"/>
      <c r="QFF35" s="74"/>
      <c r="QFG35" s="74"/>
      <c r="QFH35" s="75"/>
      <c r="QFI35" s="73"/>
      <c r="QFJ35" s="74"/>
      <c r="QFK35" s="74"/>
      <c r="QFL35" s="75"/>
      <c r="QFM35" s="73"/>
      <c r="QFN35" s="74"/>
      <c r="QFO35" s="74"/>
      <c r="QFP35" s="75"/>
      <c r="QFQ35" s="73"/>
      <c r="QFR35" s="74"/>
      <c r="QFS35" s="74"/>
      <c r="QFT35" s="75"/>
      <c r="QFU35" s="73"/>
      <c r="QFV35" s="74"/>
      <c r="QFW35" s="74"/>
      <c r="QFX35" s="75"/>
      <c r="QFY35" s="73"/>
      <c r="QFZ35" s="74"/>
      <c r="QGA35" s="74"/>
      <c r="QGB35" s="75"/>
      <c r="QGC35" s="73"/>
      <c r="QGD35" s="74"/>
      <c r="QGE35" s="74"/>
      <c r="QGF35" s="75"/>
      <c r="QGG35" s="73"/>
      <c r="QGH35" s="74"/>
      <c r="QGI35" s="74"/>
      <c r="QGJ35" s="75"/>
      <c r="QGK35" s="73"/>
      <c r="QGL35" s="74"/>
      <c r="QGM35" s="74"/>
      <c r="QGN35" s="75"/>
      <c r="QGO35" s="73"/>
      <c r="QGP35" s="74"/>
      <c r="QGQ35" s="74"/>
      <c r="QGR35" s="75"/>
      <c r="QGS35" s="73"/>
      <c r="QGT35" s="74"/>
      <c r="QGU35" s="74"/>
      <c r="QGV35" s="75"/>
      <c r="QGW35" s="73"/>
      <c r="QGX35" s="74"/>
      <c r="QGY35" s="74"/>
      <c r="QGZ35" s="75"/>
      <c r="QHA35" s="73"/>
      <c r="QHB35" s="74"/>
      <c r="QHC35" s="74"/>
      <c r="QHD35" s="75"/>
      <c r="QHE35" s="73"/>
      <c r="QHF35" s="74"/>
      <c r="QHG35" s="74"/>
      <c r="QHH35" s="75"/>
      <c r="QHI35" s="73"/>
      <c r="QHJ35" s="74"/>
      <c r="QHK35" s="74"/>
      <c r="QHL35" s="75"/>
      <c r="QHM35" s="73"/>
      <c r="QHN35" s="74"/>
      <c r="QHO35" s="74"/>
      <c r="QHP35" s="75"/>
      <c r="QHQ35" s="73"/>
      <c r="QHR35" s="74"/>
      <c r="QHS35" s="74"/>
      <c r="QHT35" s="75"/>
      <c r="QHU35" s="73"/>
      <c r="QHV35" s="74"/>
      <c r="QHW35" s="74"/>
      <c r="QHX35" s="75"/>
      <c r="QHY35" s="73"/>
      <c r="QHZ35" s="74"/>
      <c r="QIA35" s="74"/>
      <c r="QIB35" s="75"/>
      <c r="QIC35" s="73"/>
      <c r="QID35" s="74"/>
      <c r="QIE35" s="74"/>
      <c r="QIF35" s="75"/>
      <c r="QIG35" s="73"/>
      <c r="QIH35" s="74"/>
      <c r="QII35" s="74"/>
      <c r="QIJ35" s="75"/>
      <c r="QIK35" s="73"/>
      <c r="QIL35" s="74"/>
      <c r="QIM35" s="74"/>
      <c r="QIN35" s="75"/>
      <c r="QIO35" s="73"/>
      <c r="QIP35" s="74"/>
      <c r="QIQ35" s="74"/>
      <c r="QIR35" s="75"/>
      <c r="QIS35" s="73"/>
      <c r="QIT35" s="74"/>
      <c r="QIU35" s="74"/>
      <c r="QIV35" s="75"/>
      <c r="QIW35" s="73"/>
      <c r="QIX35" s="74"/>
      <c r="QIY35" s="74"/>
      <c r="QIZ35" s="75"/>
      <c r="QJA35" s="73"/>
      <c r="QJB35" s="74"/>
      <c r="QJC35" s="74"/>
      <c r="QJD35" s="75"/>
      <c r="QJE35" s="73"/>
      <c r="QJF35" s="74"/>
      <c r="QJG35" s="74"/>
      <c r="QJH35" s="75"/>
      <c r="QJI35" s="73"/>
      <c r="QJJ35" s="74"/>
      <c r="QJK35" s="74"/>
      <c r="QJL35" s="75"/>
      <c r="QJM35" s="73"/>
      <c r="QJN35" s="74"/>
      <c r="QJO35" s="74"/>
      <c r="QJP35" s="75"/>
      <c r="QJQ35" s="73"/>
      <c r="QJR35" s="74"/>
      <c r="QJS35" s="74"/>
      <c r="QJT35" s="75"/>
      <c r="QJU35" s="73"/>
      <c r="QJV35" s="74"/>
      <c r="QJW35" s="74"/>
      <c r="QJX35" s="75"/>
      <c r="QJY35" s="73"/>
      <c r="QJZ35" s="74"/>
      <c r="QKA35" s="74"/>
      <c r="QKB35" s="75"/>
      <c r="QKC35" s="73"/>
      <c r="QKD35" s="74"/>
      <c r="QKE35" s="74"/>
      <c r="QKF35" s="75"/>
      <c r="QKG35" s="73"/>
      <c r="QKH35" s="74"/>
      <c r="QKI35" s="74"/>
      <c r="QKJ35" s="75"/>
      <c r="QKK35" s="73"/>
      <c r="QKL35" s="74"/>
      <c r="QKM35" s="74"/>
      <c r="QKN35" s="75"/>
      <c r="QKO35" s="73"/>
      <c r="QKP35" s="74"/>
      <c r="QKQ35" s="74"/>
      <c r="QKR35" s="75"/>
      <c r="QKS35" s="73"/>
      <c r="QKT35" s="74"/>
      <c r="QKU35" s="74"/>
      <c r="QKV35" s="75"/>
      <c r="QKW35" s="73"/>
      <c r="QKX35" s="74"/>
      <c r="QKY35" s="74"/>
      <c r="QKZ35" s="75"/>
      <c r="QLA35" s="73"/>
      <c r="QLB35" s="74"/>
      <c r="QLC35" s="74"/>
      <c r="QLD35" s="75"/>
      <c r="QLE35" s="73"/>
      <c r="QLF35" s="74"/>
      <c r="QLG35" s="74"/>
      <c r="QLH35" s="75"/>
      <c r="QLI35" s="73"/>
      <c r="QLJ35" s="74"/>
      <c r="QLK35" s="74"/>
      <c r="QLL35" s="75"/>
      <c r="QLM35" s="73"/>
      <c r="QLN35" s="74"/>
      <c r="QLO35" s="74"/>
      <c r="QLP35" s="75"/>
      <c r="QLQ35" s="73"/>
      <c r="QLR35" s="74"/>
      <c r="QLS35" s="74"/>
      <c r="QLT35" s="75"/>
      <c r="QLU35" s="73"/>
      <c r="QLV35" s="74"/>
      <c r="QLW35" s="74"/>
      <c r="QLX35" s="75"/>
      <c r="QLY35" s="73"/>
      <c r="QLZ35" s="74"/>
      <c r="QMA35" s="74"/>
      <c r="QMB35" s="75"/>
      <c r="QMC35" s="73"/>
      <c r="QMD35" s="74"/>
      <c r="QME35" s="74"/>
      <c r="QMF35" s="75"/>
      <c r="QMG35" s="73"/>
      <c r="QMH35" s="74"/>
      <c r="QMI35" s="74"/>
      <c r="QMJ35" s="75"/>
      <c r="QMK35" s="73"/>
      <c r="QML35" s="74"/>
      <c r="QMM35" s="74"/>
      <c r="QMN35" s="75"/>
      <c r="QMO35" s="73"/>
      <c r="QMP35" s="74"/>
      <c r="QMQ35" s="74"/>
      <c r="QMR35" s="75"/>
      <c r="QMS35" s="73"/>
      <c r="QMT35" s="74"/>
      <c r="QMU35" s="74"/>
      <c r="QMV35" s="75"/>
      <c r="QMW35" s="73"/>
      <c r="QMX35" s="74"/>
      <c r="QMY35" s="74"/>
      <c r="QMZ35" s="75"/>
      <c r="QNA35" s="73"/>
      <c r="QNB35" s="74"/>
      <c r="QNC35" s="74"/>
      <c r="QND35" s="75"/>
      <c r="QNE35" s="73"/>
      <c r="QNF35" s="74"/>
      <c r="QNG35" s="74"/>
      <c r="QNH35" s="75"/>
      <c r="QNI35" s="73"/>
      <c r="QNJ35" s="74"/>
      <c r="QNK35" s="74"/>
      <c r="QNL35" s="75"/>
      <c r="QNM35" s="73"/>
      <c r="QNN35" s="74"/>
      <c r="QNO35" s="74"/>
      <c r="QNP35" s="75"/>
      <c r="QNQ35" s="73"/>
      <c r="QNR35" s="74"/>
      <c r="QNS35" s="74"/>
      <c r="QNT35" s="75"/>
      <c r="QNU35" s="73"/>
      <c r="QNV35" s="74"/>
      <c r="QNW35" s="74"/>
      <c r="QNX35" s="75"/>
      <c r="QNY35" s="73"/>
      <c r="QNZ35" s="74"/>
      <c r="QOA35" s="74"/>
      <c r="QOB35" s="75"/>
      <c r="QOC35" s="73"/>
      <c r="QOD35" s="74"/>
      <c r="QOE35" s="74"/>
      <c r="QOF35" s="75"/>
      <c r="QOG35" s="73"/>
      <c r="QOH35" s="74"/>
      <c r="QOI35" s="74"/>
      <c r="QOJ35" s="75"/>
      <c r="QOK35" s="73"/>
      <c r="QOL35" s="74"/>
      <c r="QOM35" s="74"/>
      <c r="QON35" s="75"/>
      <c r="QOO35" s="73"/>
      <c r="QOP35" s="74"/>
      <c r="QOQ35" s="74"/>
      <c r="QOR35" s="75"/>
      <c r="QOS35" s="73"/>
      <c r="QOT35" s="74"/>
      <c r="QOU35" s="74"/>
      <c r="QOV35" s="75"/>
      <c r="QOW35" s="73"/>
      <c r="QOX35" s="74"/>
      <c r="QOY35" s="74"/>
      <c r="QOZ35" s="75"/>
      <c r="QPA35" s="73"/>
      <c r="QPB35" s="74"/>
      <c r="QPC35" s="74"/>
      <c r="QPD35" s="75"/>
      <c r="QPE35" s="73"/>
      <c r="QPF35" s="74"/>
      <c r="QPG35" s="74"/>
      <c r="QPH35" s="75"/>
      <c r="QPI35" s="73"/>
      <c r="QPJ35" s="74"/>
      <c r="QPK35" s="74"/>
      <c r="QPL35" s="75"/>
      <c r="QPM35" s="73"/>
      <c r="QPN35" s="74"/>
      <c r="QPO35" s="74"/>
      <c r="QPP35" s="75"/>
      <c r="QPQ35" s="73"/>
      <c r="QPR35" s="74"/>
      <c r="QPS35" s="74"/>
      <c r="QPT35" s="75"/>
      <c r="QPU35" s="73"/>
      <c r="QPV35" s="74"/>
      <c r="QPW35" s="74"/>
      <c r="QPX35" s="75"/>
      <c r="QPY35" s="73"/>
      <c r="QPZ35" s="74"/>
      <c r="QQA35" s="74"/>
      <c r="QQB35" s="75"/>
      <c r="QQC35" s="73"/>
      <c r="QQD35" s="74"/>
      <c r="QQE35" s="74"/>
      <c r="QQF35" s="75"/>
      <c r="QQG35" s="73"/>
      <c r="QQH35" s="74"/>
      <c r="QQI35" s="74"/>
      <c r="QQJ35" s="75"/>
      <c r="QQK35" s="73"/>
      <c r="QQL35" s="74"/>
      <c r="QQM35" s="74"/>
      <c r="QQN35" s="75"/>
      <c r="QQO35" s="73"/>
      <c r="QQP35" s="74"/>
      <c r="QQQ35" s="74"/>
      <c r="QQR35" s="75"/>
      <c r="QQS35" s="73"/>
      <c r="QQT35" s="74"/>
      <c r="QQU35" s="74"/>
      <c r="QQV35" s="75"/>
      <c r="QQW35" s="73"/>
      <c r="QQX35" s="74"/>
      <c r="QQY35" s="74"/>
      <c r="QQZ35" s="75"/>
      <c r="QRA35" s="73"/>
      <c r="QRB35" s="74"/>
      <c r="QRC35" s="74"/>
      <c r="QRD35" s="75"/>
      <c r="QRE35" s="73"/>
      <c r="QRF35" s="74"/>
      <c r="QRG35" s="74"/>
      <c r="QRH35" s="75"/>
      <c r="QRI35" s="73"/>
      <c r="QRJ35" s="74"/>
      <c r="QRK35" s="74"/>
      <c r="QRL35" s="75"/>
      <c r="QRM35" s="73"/>
      <c r="QRN35" s="74"/>
      <c r="QRO35" s="74"/>
      <c r="QRP35" s="75"/>
      <c r="QRQ35" s="73"/>
      <c r="QRR35" s="74"/>
      <c r="QRS35" s="74"/>
      <c r="QRT35" s="75"/>
      <c r="QRU35" s="73"/>
      <c r="QRV35" s="74"/>
      <c r="QRW35" s="74"/>
      <c r="QRX35" s="75"/>
      <c r="QRY35" s="73"/>
      <c r="QRZ35" s="74"/>
      <c r="QSA35" s="74"/>
      <c r="QSB35" s="75"/>
      <c r="QSC35" s="73"/>
      <c r="QSD35" s="74"/>
      <c r="QSE35" s="74"/>
      <c r="QSF35" s="75"/>
      <c r="QSG35" s="73"/>
      <c r="QSH35" s="74"/>
      <c r="QSI35" s="74"/>
      <c r="QSJ35" s="75"/>
      <c r="QSK35" s="73"/>
      <c r="QSL35" s="74"/>
      <c r="QSM35" s="74"/>
      <c r="QSN35" s="75"/>
      <c r="QSO35" s="73"/>
      <c r="QSP35" s="74"/>
      <c r="QSQ35" s="74"/>
      <c r="QSR35" s="75"/>
      <c r="QSS35" s="73"/>
      <c r="QST35" s="74"/>
      <c r="QSU35" s="74"/>
      <c r="QSV35" s="75"/>
      <c r="QSW35" s="73"/>
      <c r="QSX35" s="74"/>
      <c r="QSY35" s="74"/>
      <c r="QSZ35" s="75"/>
      <c r="QTA35" s="73"/>
      <c r="QTB35" s="74"/>
      <c r="QTC35" s="74"/>
      <c r="QTD35" s="75"/>
      <c r="QTE35" s="73"/>
      <c r="QTF35" s="74"/>
      <c r="QTG35" s="74"/>
      <c r="QTH35" s="75"/>
      <c r="QTI35" s="73"/>
      <c r="QTJ35" s="74"/>
      <c r="QTK35" s="74"/>
      <c r="QTL35" s="75"/>
      <c r="QTM35" s="73"/>
      <c r="QTN35" s="74"/>
      <c r="QTO35" s="74"/>
      <c r="QTP35" s="75"/>
      <c r="QTQ35" s="73"/>
      <c r="QTR35" s="74"/>
      <c r="QTS35" s="74"/>
      <c r="QTT35" s="75"/>
      <c r="QTU35" s="73"/>
      <c r="QTV35" s="74"/>
      <c r="QTW35" s="74"/>
      <c r="QTX35" s="75"/>
      <c r="QTY35" s="73"/>
      <c r="QTZ35" s="74"/>
      <c r="QUA35" s="74"/>
      <c r="QUB35" s="75"/>
      <c r="QUC35" s="73"/>
      <c r="QUD35" s="74"/>
      <c r="QUE35" s="74"/>
      <c r="QUF35" s="75"/>
      <c r="QUG35" s="73"/>
      <c r="QUH35" s="74"/>
      <c r="QUI35" s="74"/>
      <c r="QUJ35" s="75"/>
      <c r="QUK35" s="73"/>
      <c r="QUL35" s="74"/>
      <c r="QUM35" s="74"/>
      <c r="QUN35" s="75"/>
      <c r="QUO35" s="73"/>
      <c r="QUP35" s="74"/>
      <c r="QUQ35" s="74"/>
      <c r="QUR35" s="75"/>
      <c r="QUS35" s="73"/>
      <c r="QUT35" s="74"/>
      <c r="QUU35" s="74"/>
      <c r="QUV35" s="75"/>
      <c r="QUW35" s="73"/>
      <c r="QUX35" s="74"/>
      <c r="QUY35" s="74"/>
      <c r="QUZ35" s="75"/>
      <c r="QVA35" s="73"/>
      <c r="QVB35" s="74"/>
      <c r="QVC35" s="74"/>
      <c r="QVD35" s="75"/>
      <c r="QVE35" s="73"/>
      <c r="QVF35" s="74"/>
      <c r="QVG35" s="74"/>
      <c r="QVH35" s="75"/>
      <c r="QVI35" s="73"/>
      <c r="QVJ35" s="74"/>
      <c r="QVK35" s="74"/>
      <c r="QVL35" s="75"/>
      <c r="QVM35" s="73"/>
      <c r="QVN35" s="74"/>
      <c r="QVO35" s="74"/>
      <c r="QVP35" s="75"/>
      <c r="QVQ35" s="73"/>
      <c r="QVR35" s="74"/>
      <c r="QVS35" s="74"/>
      <c r="QVT35" s="75"/>
      <c r="QVU35" s="73"/>
      <c r="QVV35" s="74"/>
      <c r="QVW35" s="74"/>
      <c r="QVX35" s="75"/>
      <c r="QVY35" s="73"/>
      <c r="QVZ35" s="74"/>
      <c r="QWA35" s="74"/>
      <c r="QWB35" s="75"/>
      <c r="QWC35" s="73"/>
      <c r="QWD35" s="74"/>
      <c r="QWE35" s="74"/>
      <c r="QWF35" s="75"/>
      <c r="QWG35" s="73"/>
      <c r="QWH35" s="74"/>
      <c r="QWI35" s="74"/>
      <c r="QWJ35" s="75"/>
      <c r="QWK35" s="73"/>
      <c r="QWL35" s="74"/>
      <c r="QWM35" s="74"/>
      <c r="QWN35" s="75"/>
      <c r="QWO35" s="73"/>
      <c r="QWP35" s="74"/>
      <c r="QWQ35" s="74"/>
      <c r="QWR35" s="75"/>
      <c r="QWS35" s="73"/>
      <c r="QWT35" s="74"/>
      <c r="QWU35" s="74"/>
      <c r="QWV35" s="75"/>
      <c r="QWW35" s="73"/>
      <c r="QWX35" s="74"/>
      <c r="QWY35" s="74"/>
      <c r="QWZ35" s="75"/>
      <c r="QXA35" s="73"/>
      <c r="QXB35" s="74"/>
      <c r="QXC35" s="74"/>
      <c r="QXD35" s="75"/>
      <c r="QXE35" s="73"/>
      <c r="QXF35" s="74"/>
      <c r="QXG35" s="74"/>
      <c r="QXH35" s="75"/>
      <c r="QXI35" s="73"/>
      <c r="QXJ35" s="74"/>
      <c r="QXK35" s="74"/>
      <c r="QXL35" s="75"/>
      <c r="QXM35" s="73"/>
      <c r="QXN35" s="74"/>
      <c r="QXO35" s="74"/>
      <c r="QXP35" s="75"/>
      <c r="QXQ35" s="73"/>
      <c r="QXR35" s="74"/>
      <c r="QXS35" s="74"/>
      <c r="QXT35" s="75"/>
      <c r="QXU35" s="73"/>
      <c r="QXV35" s="74"/>
      <c r="QXW35" s="74"/>
      <c r="QXX35" s="75"/>
      <c r="QXY35" s="73"/>
      <c r="QXZ35" s="74"/>
      <c r="QYA35" s="74"/>
      <c r="QYB35" s="75"/>
      <c r="QYC35" s="73"/>
      <c r="QYD35" s="74"/>
      <c r="QYE35" s="74"/>
      <c r="QYF35" s="75"/>
      <c r="QYG35" s="73"/>
      <c r="QYH35" s="74"/>
      <c r="QYI35" s="74"/>
      <c r="QYJ35" s="75"/>
      <c r="QYK35" s="73"/>
      <c r="QYL35" s="74"/>
      <c r="QYM35" s="74"/>
      <c r="QYN35" s="75"/>
      <c r="QYO35" s="73"/>
      <c r="QYP35" s="74"/>
      <c r="QYQ35" s="74"/>
      <c r="QYR35" s="75"/>
      <c r="QYS35" s="73"/>
      <c r="QYT35" s="74"/>
      <c r="QYU35" s="74"/>
      <c r="QYV35" s="75"/>
      <c r="QYW35" s="73"/>
      <c r="QYX35" s="74"/>
      <c r="QYY35" s="74"/>
      <c r="QYZ35" s="75"/>
      <c r="QZA35" s="73"/>
      <c r="QZB35" s="74"/>
      <c r="QZC35" s="74"/>
      <c r="QZD35" s="75"/>
      <c r="QZE35" s="73"/>
      <c r="QZF35" s="74"/>
      <c r="QZG35" s="74"/>
      <c r="QZH35" s="75"/>
      <c r="QZI35" s="73"/>
      <c r="QZJ35" s="74"/>
      <c r="QZK35" s="74"/>
      <c r="QZL35" s="75"/>
      <c r="QZM35" s="73"/>
      <c r="QZN35" s="74"/>
      <c r="QZO35" s="74"/>
      <c r="QZP35" s="75"/>
      <c r="QZQ35" s="73"/>
      <c r="QZR35" s="74"/>
      <c r="QZS35" s="74"/>
      <c r="QZT35" s="75"/>
      <c r="QZU35" s="73"/>
      <c r="QZV35" s="74"/>
      <c r="QZW35" s="74"/>
      <c r="QZX35" s="75"/>
      <c r="QZY35" s="73"/>
      <c r="QZZ35" s="74"/>
      <c r="RAA35" s="74"/>
      <c r="RAB35" s="75"/>
      <c r="RAC35" s="73"/>
      <c r="RAD35" s="74"/>
      <c r="RAE35" s="74"/>
      <c r="RAF35" s="75"/>
      <c r="RAG35" s="73"/>
      <c r="RAH35" s="74"/>
      <c r="RAI35" s="74"/>
      <c r="RAJ35" s="75"/>
      <c r="RAK35" s="73"/>
      <c r="RAL35" s="74"/>
      <c r="RAM35" s="74"/>
      <c r="RAN35" s="75"/>
      <c r="RAO35" s="73"/>
      <c r="RAP35" s="74"/>
      <c r="RAQ35" s="74"/>
      <c r="RAR35" s="75"/>
      <c r="RAS35" s="73"/>
      <c r="RAT35" s="74"/>
      <c r="RAU35" s="74"/>
      <c r="RAV35" s="75"/>
      <c r="RAW35" s="73"/>
      <c r="RAX35" s="74"/>
      <c r="RAY35" s="74"/>
      <c r="RAZ35" s="75"/>
      <c r="RBA35" s="73"/>
      <c r="RBB35" s="74"/>
      <c r="RBC35" s="74"/>
      <c r="RBD35" s="75"/>
      <c r="RBE35" s="73"/>
      <c r="RBF35" s="74"/>
      <c r="RBG35" s="74"/>
      <c r="RBH35" s="75"/>
      <c r="RBI35" s="73"/>
      <c r="RBJ35" s="74"/>
      <c r="RBK35" s="74"/>
      <c r="RBL35" s="75"/>
      <c r="RBM35" s="73"/>
      <c r="RBN35" s="74"/>
      <c r="RBO35" s="74"/>
      <c r="RBP35" s="75"/>
      <c r="RBQ35" s="73"/>
      <c r="RBR35" s="74"/>
      <c r="RBS35" s="74"/>
      <c r="RBT35" s="75"/>
      <c r="RBU35" s="73"/>
      <c r="RBV35" s="74"/>
      <c r="RBW35" s="74"/>
      <c r="RBX35" s="75"/>
      <c r="RBY35" s="73"/>
      <c r="RBZ35" s="74"/>
      <c r="RCA35" s="74"/>
      <c r="RCB35" s="75"/>
      <c r="RCC35" s="73"/>
      <c r="RCD35" s="74"/>
      <c r="RCE35" s="74"/>
      <c r="RCF35" s="75"/>
      <c r="RCG35" s="73"/>
      <c r="RCH35" s="74"/>
      <c r="RCI35" s="74"/>
      <c r="RCJ35" s="75"/>
      <c r="RCK35" s="73"/>
      <c r="RCL35" s="74"/>
      <c r="RCM35" s="74"/>
      <c r="RCN35" s="75"/>
      <c r="RCO35" s="73"/>
      <c r="RCP35" s="74"/>
      <c r="RCQ35" s="74"/>
      <c r="RCR35" s="75"/>
      <c r="RCS35" s="73"/>
      <c r="RCT35" s="74"/>
      <c r="RCU35" s="74"/>
      <c r="RCV35" s="75"/>
      <c r="RCW35" s="73"/>
      <c r="RCX35" s="74"/>
      <c r="RCY35" s="74"/>
      <c r="RCZ35" s="75"/>
      <c r="RDA35" s="73"/>
      <c r="RDB35" s="74"/>
      <c r="RDC35" s="74"/>
      <c r="RDD35" s="75"/>
      <c r="RDE35" s="73"/>
      <c r="RDF35" s="74"/>
      <c r="RDG35" s="74"/>
      <c r="RDH35" s="75"/>
      <c r="RDI35" s="73"/>
      <c r="RDJ35" s="74"/>
      <c r="RDK35" s="74"/>
      <c r="RDL35" s="75"/>
      <c r="RDM35" s="73"/>
      <c r="RDN35" s="74"/>
      <c r="RDO35" s="74"/>
      <c r="RDP35" s="75"/>
      <c r="RDQ35" s="73"/>
      <c r="RDR35" s="74"/>
      <c r="RDS35" s="74"/>
      <c r="RDT35" s="75"/>
      <c r="RDU35" s="73"/>
      <c r="RDV35" s="74"/>
      <c r="RDW35" s="74"/>
      <c r="RDX35" s="75"/>
      <c r="RDY35" s="73"/>
      <c r="RDZ35" s="74"/>
      <c r="REA35" s="74"/>
      <c r="REB35" s="75"/>
      <c r="REC35" s="73"/>
      <c r="RED35" s="74"/>
      <c r="REE35" s="74"/>
      <c r="REF35" s="75"/>
      <c r="REG35" s="73"/>
      <c r="REH35" s="74"/>
      <c r="REI35" s="74"/>
      <c r="REJ35" s="75"/>
      <c r="REK35" s="73"/>
      <c r="REL35" s="74"/>
      <c r="REM35" s="74"/>
      <c r="REN35" s="75"/>
      <c r="REO35" s="73"/>
      <c r="REP35" s="74"/>
      <c r="REQ35" s="74"/>
      <c r="RER35" s="75"/>
      <c r="RES35" s="73"/>
      <c r="RET35" s="74"/>
      <c r="REU35" s="74"/>
      <c r="REV35" s="75"/>
      <c r="REW35" s="73"/>
      <c r="REX35" s="74"/>
      <c r="REY35" s="74"/>
      <c r="REZ35" s="75"/>
      <c r="RFA35" s="73"/>
      <c r="RFB35" s="74"/>
      <c r="RFC35" s="74"/>
      <c r="RFD35" s="75"/>
      <c r="RFE35" s="73"/>
      <c r="RFF35" s="74"/>
      <c r="RFG35" s="74"/>
      <c r="RFH35" s="75"/>
      <c r="RFI35" s="73"/>
      <c r="RFJ35" s="74"/>
      <c r="RFK35" s="74"/>
      <c r="RFL35" s="75"/>
      <c r="RFM35" s="73"/>
      <c r="RFN35" s="74"/>
      <c r="RFO35" s="74"/>
      <c r="RFP35" s="75"/>
      <c r="RFQ35" s="73"/>
      <c r="RFR35" s="74"/>
      <c r="RFS35" s="74"/>
      <c r="RFT35" s="75"/>
      <c r="RFU35" s="73"/>
      <c r="RFV35" s="74"/>
      <c r="RFW35" s="74"/>
      <c r="RFX35" s="75"/>
      <c r="RFY35" s="73"/>
      <c r="RFZ35" s="74"/>
      <c r="RGA35" s="74"/>
      <c r="RGB35" s="75"/>
      <c r="RGC35" s="73"/>
      <c r="RGD35" s="74"/>
      <c r="RGE35" s="74"/>
      <c r="RGF35" s="75"/>
      <c r="RGG35" s="73"/>
      <c r="RGH35" s="74"/>
      <c r="RGI35" s="74"/>
      <c r="RGJ35" s="75"/>
      <c r="RGK35" s="73"/>
      <c r="RGL35" s="74"/>
      <c r="RGM35" s="74"/>
      <c r="RGN35" s="75"/>
      <c r="RGO35" s="73"/>
      <c r="RGP35" s="74"/>
      <c r="RGQ35" s="74"/>
      <c r="RGR35" s="75"/>
      <c r="RGS35" s="73"/>
      <c r="RGT35" s="74"/>
      <c r="RGU35" s="74"/>
      <c r="RGV35" s="75"/>
      <c r="RGW35" s="73"/>
      <c r="RGX35" s="74"/>
      <c r="RGY35" s="74"/>
      <c r="RGZ35" s="75"/>
      <c r="RHA35" s="73"/>
      <c r="RHB35" s="74"/>
      <c r="RHC35" s="74"/>
      <c r="RHD35" s="75"/>
      <c r="RHE35" s="73"/>
      <c r="RHF35" s="74"/>
      <c r="RHG35" s="74"/>
      <c r="RHH35" s="75"/>
      <c r="RHI35" s="73"/>
      <c r="RHJ35" s="74"/>
      <c r="RHK35" s="74"/>
      <c r="RHL35" s="75"/>
      <c r="RHM35" s="73"/>
      <c r="RHN35" s="74"/>
      <c r="RHO35" s="74"/>
      <c r="RHP35" s="75"/>
      <c r="RHQ35" s="73"/>
      <c r="RHR35" s="74"/>
      <c r="RHS35" s="74"/>
      <c r="RHT35" s="75"/>
      <c r="RHU35" s="73"/>
      <c r="RHV35" s="74"/>
      <c r="RHW35" s="74"/>
      <c r="RHX35" s="75"/>
      <c r="RHY35" s="73"/>
      <c r="RHZ35" s="74"/>
      <c r="RIA35" s="74"/>
      <c r="RIB35" s="75"/>
      <c r="RIC35" s="73"/>
      <c r="RID35" s="74"/>
      <c r="RIE35" s="74"/>
      <c r="RIF35" s="75"/>
      <c r="RIG35" s="73"/>
      <c r="RIH35" s="74"/>
      <c r="RII35" s="74"/>
      <c r="RIJ35" s="75"/>
      <c r="RIK35" s="73"/>
      <c r="RIL35" s="74"/>
      <c r="RIM35" s="74"/>
      <c r="RIN35" s="75"/>
      <c r="RIO35" s="73"/>
      <c r="RIP35" s="74"/>
      <c r="RIQ35" s="74"/>
      <c r="RIR35" s="75"/>
      <c r="RIS35" s="73"/>
      <c r="RIT35" s="74"/>
      <c r="RIU35" s="74"/>
      <c r="RIV35" s="75"/>
      <c r="RIW35" s="73"/>
      <c r="RIX35" s="74"/>
      <c r="RIY35" s="74"/>
      <c r="RIZ35" s="75"/>
      <c r="RJA35" s="73"/>
      <c r="RJB35" s="74"/>
      <c r="RJC35" s="74"/>
      <c r="RJD35" s="75"/>
      <c r="RJE35" s="73"/>
      <c r="RJF35" s="74"/>
      <c r="RJG35" s="74"/>
      <c r="RJH35" s="75"/>
      <c r="RJI35" s="73"/>
      <c r="RJJ35" s="74"/>
      <c r="RJK35" s="74"/>
      <c r="RJL35" s="75"/>
      <c r="RJM35" s="73"/>
      <c r="RJN35" s="74"/>
      <c r="RJO35" s="74"/>
      <c r="RJP35" s="75"/>
      <c r="RJQ35" s="73"/>
      <c r="RJR35" s="74"/>
      <c r="RJS35" s="74"/>
      <c r="RJT35" s="75"/>
      <c r="RJU35" s="73"/>
      <c r="RJV35" s="74"/>
      <c r="RJW35" s="74"/>
      <c r="RJX35" s="75"/>
      <c r="RJY35" s="73"/>
      <c r="RJZ35" s="74"/>
      <c r="RKA35" s="74"/>
      <c r="RKB35" s="75"/>
      <c r="RKC35" s="73"/>
      <c r="RKD35" s="74"/>
      <c r="RKE35" s="74"/>
      <c r="RKF35" s="75"/>
      <c r="RKG35" s="73"/>
      <c r="RKH35" s="74"/>
      <c r="RKI35" s="74"/>
      <c r="RKJ35" s="75"/>
      <c r="RKK35" s="73"/>
      <c r="RKL35" s="74"/>
      <c r="RKM35" s="74"/>
      <c r="RKN35" s="75"/>
      <c r="RKO35" s="73"/>
      <c r="RKP35" s="74"/>
      <c r="RKQ35" s="74"/>
      <c r="RKR35" s="75"/>
      <c r="RKS35" s="73"/>
      <c r="RKT35" s="74"/>
      <c r="RKU35" s="74"/>
      <c r="RKV35" s="75"/>
      <c r="RKW35" s="73"/>
      <c r="RKX35" s="74"/>
      <c r="RKY35" s="74"/>
      <c r="RKZ35" s="75"/>
      <c r="RLA35" s="73"/>
      <c r="RLB35" s="74"/>
      <c r="RLC35" s="74"/>
      <c r="RLD35" s="75"/>
      <c r="RLE35" s="73"/>
      <c r="RLF35" s="74"/>
      <c r="RLG35" s="74"/>
      <c r="RLH35" s="75"/>
      <c r="RLI35" s="73"/>
      <c r="RLJ35" s="74"/>
      <c r="RLK35" s="74"/>
      <c r="RLL35" s="75"/>
      <c r="RLM35" s="73"/>
      <c r="RLN35" s="74"/>
      <c r="RLO35" s="74"/>
      <c r="RLP35" s="75"/>
      <c r="RLQ35" s="73"/>
      <c r="RLR35" s="74"/>
      <c r="RLS35" s="74"/>
      <c r="RLT35" s="75"/>
      <c r="RLU35" s="73"/>
      <c r="RLV35" s="74"/>
      <c r="RLW35" s="74"/>
      <c r="RLX35" s="75"/>
      <c r="RLY35" s="73"/>
      <c r="RLZ35" s="74"/>
      <c r="RMA35" s="74"/>
      <c r="RMB35" s="75"/>
      <c r="RMC35" s="73"/>
      <c r="RMD35" s="74"/>
      <c r="RME35" s="74"/>
      <c r="RMF35" s="75"/>
      <c r="RMG35" s="73"/>
      <c r="RMH35" s="74"/>
      <c r="RMI35" s="74"/>
      <c r="RMJ35" s="75"/>
      <c r="RMK35" s="73"/>
      <c r="RML35" s="74"/>
      <c r="RMM35" s="74"/>
      <c r="RMN35" s="75"/>
      <c r="RMO35" s="73"/>
      <c r="RMP35" s="74"/>
      <c r="RMQ35" s="74"/>
      <c r="RMR35" s="75"/>
      <c r="RMS35" s="73"/>
      <c r="RMT35" s="74"/>
      <c r="RMU35" s="74"/>
      <c r="RMV35" s="75"/>
      <c r="RMW35" s="73"/>
      <c r="RMX35" s="74"/>
      <c r="RMY35" s="74"/>
      <c r="RMZ35" s="75"/>
      <c r="RNA35" s="73"/>
      <c r="RNB35" s="74"/>
      <c r="RNC35" s="74"/>
      <c r="RND35" s="75"/>
      <c r="RNE35" s="73"/>
      <c r="RNF35" s="74"/>
      <c r="RNG35" s="74"/>
      <c r="RNH35" s="75"/>
      <c r="RNI35" s="73"/>
      <c r="RNJ35" s="74"/>
      <c r="RNK35" s="74"/>
      <c r="RNL35" s="75"/>
      <c r="RNM35" s="73"/>
      <c r="RNN35" s="74"/>
      <c r="RNO35" s="74"/>
      <c r="RNP35" s="75"/>
      <c r="RNQ35" s="73"/>
      <c r="RNR35" s="74"/>
      <c r="RNS35" s="74"/>
      <c r="RNT35" s="75"/>
      <c r="RNU35" s="73"/>
      <c r="RNV35" s="74"/>
      <c r="RNW35" s="74"/>
      <c r="RNX35" s="75"/>
      <c r="RNY35" s="73"/>
      <c r="RNZ35" s="74"/>
      <c r="ROA35" s="74"/>
      <c r="ROB35" s="75"/>
      <c r="ROC35" s="73"/>
      <c r="ROD35" s="74"/>
      <c r="ROE35" s="74"/>
      <c r="ROF35" s="75"/>
      <c r="ROG35" s="73"/>
      <c r="ROH35" s="74"/>
      <c r="ROI35" s="74"/>
      <c r="ROJ35" s="75"/>
      <c r="ROK35" s="73"/>
      <c r="ROL35" s="74"/>
      <c r="ROM35" s="74"/>
      <c r="RON35" s="75"/>
      <c r="ROO35" s="73"/>
      <c r="ROP35" s="74"/>
      <c r="ROQ35" s="74"/>
      <c r="ROR35" s="75"/>
      <c r="ROS35" s="73"/>
      <c r="ROT35" s="74"/>
      <c r="ROU35" s="74"/>
      <c r="ROV35" s="75"/>
      <c r="ROW35" s="73"/>
      <c r="ROX35" s="74"/>
      <c r="ROY35" s="74"/>
      <c r="ROZ35" s="75"/>
      <c r="RPA35" s="73"/>
      <c r="RPB35" s="74"/>
      <c r="RPC35" s="74"/>
      <c r="RPD35" s="75"/>
      <c r="RPE35" s="73"/>
      <c r="RPF35" s="74"/>
      <c r="RPG35" s="74"/>
      <c r="RPH35" s="75"/>
      <c r="RPI35" s="73"/>
      <c r="RPJ35" s="74"/>
      <c r="RPK35" s="74"/>
      <c r="RPL35" s="75"/>
      <c r="RPM35" s="73"/>
      <c r="RPN35" s="74"/>
      <c r="RPO35" s="74"/>
      <c r="RPP35" s="75"/>
      <c r="RPQ35" s="73"/>
      <c r="RPR35" s="74"/>
      <c r="RPS35" s="74"/>
      <c r="RPT35" s="75"/>
      <c r="RPU35" s="73"/>
      <c r="RPV35" s="74"/>
      <c r="RPW35" s="74"/>
      <c r="RPX35" s="75"/>
      <c r="RPY35" s="73"/>
      <c r="RPZ35" s="74"/>
      <c r="RQA35" s="74"/>
      <c r="RQB35" s="75"/>
      <c r="RQC35" s="73"/>
      <c r="RQD35" s="74"/>
      <c r="RQE35" s="74"/>
      <c r="RQF35" s="75"/>
      <c r="RQG35" s="73"/>
      <c r="RQH35" s="74"/>
      <c r="RQI35" s="74"/>
      <c r="RQJ35" s="75"/>
      <c r="RQK35" s="73"/>
      <c r="RQL35" s="74"/>
      <c r="RQM35" s="74"/>
      <c r="RQN35" s="75"/>
      <c r="RQO35" s="73"/>
      <c r="RQP35" s="74"/>
      <c r="RQQ35" s="74"/>
      <c r="RQR35" s="75"/>
      <c r="RQS35" s="73"/>
      <c r="RQT35" s="74"/>
      <c r="RQU35" s="74"/>
      <c r="RQV35" s="75"/>
      <c r="RQW35" s="73"/>
      <c r="RQX35" s="74"/>
      <c r="RQY35" s="74"/>
      <c r="RQZ35" s="75"/>
      <c r="RRA35" s="73"/>
      <c r="RRB35" s="74"/>
      <c r="RRC35" s="74"/>
      <c r="RRD35" s="75"/>
      <c r="RRE35" s="73"/>
      <c r="RRF35" s="74"/>
      <c r="RRG35" s="74"/>
      <c r="RRH35" s="75"/>
      <c r="RRI35" s="73"/>
      <c r="RRJ35" s="74"/>
      <c r="RRK35" s="74"/>
      <c r="RRL35" s="75"/>
      <c r="RRM35" s="73"/>
      <c r="RRN35" s="74"/>
      <c r="RRO35" s="74"/>
      <c r="RRP35" s="75"/>
      <c r="RRQ35" s="73"/>
      <c r="RRR35" s="74"/>
      <c r="RRS35" s="74"/>
      <c r="RRT35" s="75"/>
      <c r="RRU35" s="73"/>
      <c r="RRV35" s="74"/>
      <c r="RRW35" s="74"/>
      <c r="RRX35" s="75"/>
      <c r="RRY35" s="73"/>
      <c r="RRZ35" s="74"/>
      <c r="RSA35" s="74"/>
      <c r="RSB35" s="75"/>
      <c r="RSC35" s="73"/>
      <c r="RSD35" s="74"/>
      <c r="RSE35" s="74"/>
      <c r="RSF35" s="75"/>
      <c r="RSG35" s="73"/>
      <c r="RSH35" s="74"/>
      <c r="RSI35" s="74"/>
      <c r="RSJ35" s="75"/>
      <c r="RSK35" s="73"/>
      <c r="RSL35" s="74"/>
      <c r="RSM35" s="74"/>
      <c r="RSN35" s="75"/>
      <c r="RSO35" s="73"/>
      <c r="RSP35" s="74"/>
      <c r="RSQ35" s="74"/>
      <c r="RSR35" s="75"/>
      <c r="RSS35" s="73"/>
      <c r="RST35" s="74"/>
      <c r="RSU35" s="74"/>
      <c r="RSV35" s="75"/>
      <c r="RSW35" s="73"/>
      <c r="RSX35" s="74"/>
      <c r="RSY35" s="74"/>
      <c r="RSZ35" s="75"/>
      <c r="RTA35" s="73"/>
      <c r="RTB35" s="74"/>
      <c r="RTC35" s="74"/>
      <c r="RTD35" s="75"/>
      <c r="RTE35" s="73"/>
      <c r="RTF35" s="74"/>
      <c r="RTG35" s="74"/>
      <c r="RTH35" s="75"/>
      <c r="RTI35" s="73"/>
      <c r="RTJ35" s="74"/>
      <c r="RTK35" s="74"/>
      <c r="RTL35" s="75"/>
      <c r="RTM35" s="73"/>
      <c r="RTN35" s="74"/>
      <c r="RTO35" s="74"/>
      <c r="RTP35" s="75"/>
      <c r="RTQ35" s="73"/>
      <c r="RTR35" s="74"/>
      <c r="RTS35" s="74"/>
      <c r="RTT35" s="75"/>
      <c r="RTU35" s="73"/>
      <c r="RTV35" s="74"/>
      <c r="RTW35" s="74"/>
      <c r="RTX35" s="75"/>
      <c r="RTY35" s="73"/>
      <c r="RTZ35" s="74"/>
      <c r="RUA35" s="74"/>
      <c r="RUB35" s="75"/>
      <c r="RUC35" s="73"/>
      <c r="RUD35" s="74"/>
      <c r="RUE35" s="74"/>
      <c r="RUF35" s="75"/>
      <c r="RUG35" s="73"/>
      <c r="RUH35" s="74"/>
      <c r="RUI35" s="74"/>
      <c r="RUJ35" s="75"/>
      <c r="RUK35" s="73"/>
      <c r="RUL35" s="74"/>
      <c r="RUM35" s="74"/>
      <c r="RUN35" s="75"/>
      <c r="RUO35" s="73"/>
      <c r="RUP35" s="74"/>
      <c r="RUQ35" s="74"/>
      <c r="RUR35" s="75"/>
      <c r="RUS35" s="73"/>
      <c r="RUT35" s="74"/>
      <c r="RUU35" s="74"/>
      <c r="RUV35" s="75"/>
      <c r="RUW35" s="73"/>
      <c r="RUX35" s="74"/>
      <c r="RUY35" s="74"/>
      <c r="RUZ35" s="75"/>
      <c r="RVA35" s="73"/>
      <c r="RVB35" s="74"/>
      <c r="RVC35" s="74"/>
      <c r="RVD35" s="75"/>
      <c r="RVE35" s="73"/>
      <c r="RVF35" s="74"/>
      <c r="RVG35" s="74"/>
      <c r="RVH35" s="75"/>
      <c r="RVI35" s="73"/>
      <c r="RVJ35" s="74"/>
      <c r="RVK35" s="74"/>
      <c r="RVL35" s="75"/>
      <c r="RVM35" s="73"/>
      <c r="RVN35" s="74"/>
      <c r="RVO35" s="74"/>
      <c r="RVP35" s="75"/>
      <c r="RVQ35" s="73"/>
      <c r="RVR35" s="74"/>
      <c r="RVS35" s="74"/>
      <c r="RVT35" s="75"/>
      <c r="RVU35" s="73"/>
      <c r="RVV35" s="74"/>
      <c r="RVW35" s="74"/>
      <c r="RVX35" s="75"/>
      <c r="RVY35" s="73"/>
      <c r="RVZ35" s="74"/>
      <c r="RWA35" s="74"/>
      <c r="RWB35" s="75"/>
      <c r="RWC35" s="73"/>
      <c r="RWD35" s="74"/>
      <c r="RWE35" s="74"/>
      <c r="RWF35" s="75"/>
      <c r="RWG35" s="73"/>
      <c r="RWH35" s="74"/>
      <c r="RWI35" s="74"/>
      <c r="RWJ35" s="75"/>
      <c r="RWK35" s="73"/>
      <c r="RWL35" s="74"/>
      <c r="RWM35" s="74"/>
      <c r="RWN35" s="75"/>
      <c r="RWO35" s="73"/>
      <c r="RWP35" s="74"/>
      <c r="RWQ35" s="74"/>
      <c r="RWR35" s="75"/>
      <c r="RWS35" s="73"/>
      <c r="RWT35" s="74"/>
      <c r="RWU35" s="74"/>
      <c r="RWV35" s="75"/>
      <c r="RWW35" s="73"/>
      <c r="RWX35" s="74"/>
      <c r="RWY35" s="74"/>
      <c r="RWZ35" s="75"/>
      <c r="RXA35" s="73"/>
      <c r="RXB35" s="74"/>
      <c r="RXC35" s="74"/>
      <c r="RXD35" s="75"/>
      <c r="RXE35" s="73"/>
      <c r="RXF35" s="74"/>
      <c r="RXG35" s="74"/>
      <c r="RXH35" s="75"/>
      <c r="RXI35" s="73"/>
      <c r="RXJ35" s="74"/>
      <c r="RXK35" s="74"/>
      <c r="RXL35" s="75"/>
      <c r="RXM35" s="73"/>
      <c r="RXN35" s="74"/>
      <c r="RXO35" s="74"/>
      <c r="RXP35" s="75"/>
      <c r="RXQ35" s="73"/>
      <c r="RXR35" s="74"/>
      <c r="RXS35" s="74"/>
      <c r="RXT35" s="75"/>
      <c r="RXU35" s="73"/>
      <c r="RXV35" s="74"/>
      <c r="RXW35" s="74"/>
      <c r="RXX35" s="75"/>
      <c r="RXY35" s="73"/>
      <c r="RXZ35" s="74"/>
      <c r="RYA35" s="74"/>
      <c r="RYB35" s="75"/>
      <c r="RYC35" s="73"/>
      <c r="RYD35" s="74"/>
      <c r="RYE35" s="74"/>
      <c r="RYF35" s="75"/>
      <c r="RYG35" s="73"/>
      <c r="RYH35" s="74"/>
      <c r="RYI35" s="74"/>
      <c r="RYJ35" s="75"/>
      <c r="RYK35" s="73"/>
      <c r="RYL35" s="74"/>
      <c r="RYM35" s="74"/>
      <c r="RYN35" s="75"/>
      <c r="RYO35" s="73"/>
      <c r="RYP35" s="74"/>
      <c r="RYQ35" s="74"/>
      <c r="RYR35" s="75"/>
      <c r="RYS35" s="73"/>
      <c r="RYT35" s="74"/>
      <c r="RYU35" s="74"/>
      <c r="RYV35" s="75"/>
      <c r="RYW35" s="73"/>
      <c r="RYX35" s="74"/>
      <c r="RYY35" s="74"/>
      <c r="RYZ35" s="75"/>
      <c r="RZA35" s="73"/>
      <c r="RZB35" s="74"/>
      <c r="RZC35" s="74"/>
      <c r="RZD35" s="75"/>
      <c r="RZE35" s="73"/>
      <c r="RZF35" s="74"/>
      <c r="RZG35" s="74"/>
      <c r="RZH35" s="75"/>
      <c r="RZI35" s="73"/>
      <c r="RZJ35" s="74"/>
      <c r="RZK35" s="74"/>
      <c r="RZL35" s="75"/>
      <c r="RZM35" s="73"/>
      <c r="RZN35" s="74"/>
      <c r="RZO35" s="74"/>
      <c r="RZP35" s="75"/>
      <c r="RZQ35" s="73"/>
      <c r="RZR35" s="74"/>
      <c r="RZS35" s="74"/>
      <c r="RZT35" s="75"/>
      <c r="RZU35" s="73"/>
      <c r="RZV35" s="74"/>
      <c r="RZW35" s="74"/>
      <c r="RZX35" s="75"/>
      <c r="RZY35" s="73"/>
      <c r="RZZ35" s="74"/>
      <c r="SAA35" s="74"/>
      <c r="SAB35" s="75"/>
      <c r="SAC35" s="73"/>
      <c r="SAD35" s="74"/>
      <c r="SAE35" s="74"/>
      <c r="SAF35" s="75"/>
      <c r="SAG35" s="73"/>
      <c r="SAH35" s="74"/>
      <c r="SAI35" s="74"/>
      <c r="SAJ35" s="75"/>
      <c r="SAK35" s="73"/>
      <c r="SAL35" s="74"/>
      <c r="SAM35" s="74"/>
      <c r="SAN35" s="75"/>
      <c r="SAO35" s="73"/>
      <c r="SAP35" s="74"/>
      <c r="SAQ35" s="74"/>
      <c r="SAR35" s="75"/>
      <c r="SAS35" s="73"/>
      <c r="SAT35" s="74"/>
      <c r="SAU35" s="74"/>
      <c r="SAV35" s="75"/>
      <c r="SAW35" s="73"/>
      <c r="SAX35" s="74"/>
      <c r="SAY35" s="74"/>
      <c r="SAZ35" s="75"/>
      <c r="SBA35" s="73"/>
      <c r="SBB35" s="74"/>
      <c r="SBC35" s="74"/>
      <c r="SBD35" s="75"/>
      <c r="SBE35" s="73"/>
      <c r="SBF35" s="74"/>
      <c r="SBG35" s="74"/>
      <c r="SBH35" s="75"/>
      <c r="SBI35" s="73"/>
      <c r="SBJ35" s="74"/>
      <c r="SBK35" s="74"/>
      <c r="SBL35" s="75"/>
      <c r="SBM35" s="73"/>
      <c r="SBN35" s="74"/>
      <c r="SBO35" s="74"/>
      <c r="SBP35" s="75"/>
      <c r="SBQ35" s="73"/>
      <c r="SBR35" s="74"/>
      <c r="SBS35" s="74"/>
      <c r="SBT35" s="75"/>
      <c r="SBU35" s="73"/>
      <c r="SBV35" s="74"/>
      <c r="SBW35" s="74"/>
      <c r="SBX35" s="75"/>
      <c r="SBY35" s="73"/>
      <c r="SBZ35" s="74"/>
      <c r="SCA35" s="74"/>
      <c r="SCB35" s="75"/>
      <c r="SCC35" s="73"/>
      <c r="SCD35" s="74"/>
      <c r="SCE35" s="74"/>
      <c r="SCF35" s="75"/>
      <c r="SCG35" s="73"/>
      <c r="SCH35" s="74"/>
      <c r="SCI35" s="74"/>
      <c r="SCJ35" s="75"/>
      <c r="SCK35" s="73"/>
      <c r="SCL35" s="74"/>
      <c r="SCM35" s="74"/>
      <c r="SCN35" s="75"/>
      <c r="SCO35" s="73"/>
      <c r="SCP35" s="74"/>
      <c r="SCQ35" s="74"/>
      <c r="SCR35" s="75"/>
      <c r="SCS35" s="73"/>
      <c r="SCT35" s="74"/>
      <c r="SCU35" s="74"/>
      <c r="SCV35" s="75"/>
      <c r="SCW35" s="73"/>
      <c r="SCX35" s="74"/>
      <c r="SCY35" s="74"/>
      <c r="SCZ35" s="75"/>
      <c r="SDA35" s="73"/>
      <c r="SDB35" s="74"/>
      <c r="SDC35" s="74"/>
      <c r="SDD35" s="75"/>
      <c r="SDE35" s="73"/>
      <c r="SDF35" s="74"/>
      <c r="SDG35" s="74"/>
      <c r="SDH35" s="75"/>
      <c r="SDI35" s="73"/>
      <c r="SDJ35" s="74"/>
      <c r="SDK35" s="74"/>
      <c r="SDL35" s="75"/>
      <c r="SDM35" s="73"/>
      <c r="SDN35" s="74"/>
      <c r="SDO35" s="74"/>
      <c r="SDP35" s="75"/>
      <c r="SDQ35" s="73"/>
      <c r="SDR35" s="74"/>
      <c r="SDS35" s="74"/>
      <c r="SDT35" s="75"/>
      <c r="SDU35" s="73"/>
      <c r="SDV35" s="74"/>
      <c r="SDW35" s="74"/>
      <c r="SDX35" s="75"/>
      <c r="SDY35" s="73"/>
      <c r="SDZ35" s="74"/>
      <c r="SEA35" s="74"/>
      <c r="SEB35" s="75"/>
      <c r="SEC35" s="73"/>
      <c r="SED35" s="74"/>
      <c r="SEE35" s="74"/>
      <c r="SEF35" s="75"/>
      <c r="SEG35" s="73"/>
      <c r="SEH35" s="74"/>
      <c r="SEI35" s="74"/>
      <c r="SEJ35" s="75"/>
      <c r="SEK35" s="73"/>
      <c r="SEL35" s="74"/>
      <c r="SEM35" s="74"/>
      <c r="SEN35" s="75"/>
      <c r="SEO35" s="73"/>
      <c r="SEP35" s="74"/>
      <c r="SEQ35" s="74"/>
      <c r="SER35" s="75"/>
      <c r="SES35" s="73"/>
      <c r="SET35" s="74"/>
      <c r="SEU35" s="74"/>
      <c r="SEV35" s="75"/>
      <c r="SEW35" s="73"/>
      <c r="SEX35" s="74"/>
      <c r="SEY35" s="74"/>
      <c r="SEZ35" s="75"/>
      <c r="SFA35" s="73"/>
      <c r="SFB35" s="74"/>
      <c r="SFC35" s="74"/>
      <c r="SFD35" s="75"/>
      <c r="SFE35" s="73"/>
      <c r="SFF35" s="74"/>
      <c r="SFG35" s="74"/>
      <c r="SFH35" s="75"/>
      <c r="SFI35" s="73"/>
      <c r="SFJ35" s="74"/>
      <c r="SFK35" s="74"/>
      <c r="SFL35" s="75"/>
      <c r="SFM35" s="73"/>
      <c r="SFN35" s="74"/>
      <c r="SFO35" s="74"/>
      <c r="SFP35" s="75"/>
      <c r="SFQ35" s="73"/>
      <c r="SFR35" s="74"/>
      <c r="SFS35" s="74"/>
      <c r="SFT35" s="75"/>
      <c r="SFU35" s="73"/>
      <c r="SFV35" s="74"/>
      <c r="SFW35" s="74"/>
      <c r="SFX35" s="75"/>
      <c r="SFY35" s="73"/>
      <c r="SFZ35" s="74"/>
      <c r="SGA35" s="74"/>
      <c r="SGB35" s="75"/>
      <c r="SGC35" s="73"/>
      <c r="SGD35" s="74"/>
      <c r="SGE35" s="74"/>
      <c r="SGF35" s="75"/>
      <c r="SGG35" s="73"/>
      <c r="SGH35" s="74"/>
      <c r="SGI35" s="74"/>
      <c r="SGJ35" s="75"/>
      <c r="SGK35" s="73"/>
      <c r="SGL35" s="74"/>
      <c r="SGM35" s="74"/>
      <c r="SGN35" s="75"/>
      <c r="SGO35" s="73"/>
      <c r="SGP35" s="74"/>
      <c r="SGQ35" s="74"/>
      <c r="SGR35" s="75"/>
      <c r="SGS35" s="73"/>
      <c r="SGT35" s="74"/>
      <c r="SGU35" s="74"/>
      <c r="SGV35" s="75"/>
      <c r="SGW35" s="73"/>
      <c r="SGX35" s="74"/>
      <c r="SGY35" s="74"/>
      <c r="SGZ35" s="75"/>
      <c r="SHA35" s="73"/>
      <c r="SHB35" s="74"/>
      <c r="SHC35" s="74"/>
      <c r="SHD35" s="75"/>
      <c r="SHE35" s="73"/>
      <c r="SHF35" s="74"/>
      <c r="SHG35" s="74"/>
      <c r="SHH35" s="75"/>
      <c r="SHI35" s="73"/>
      <c r="SHJ35" s="74"/>
      <c r="SHK35" s="74"/>
      <c r="SHL35" s="75"/>
      <c r="SHM35" s="73"/>
      <c r="SHN35" s="74"/>
      <c r="SHO35" s="74"/>
      <c r="SHP35" s="75"/>
      <c r="SHQ35" s="73"/>
      <c r="SHR35" s="74"/>
      <c r="SHS35" s="74"/>
      <c r="SHT35" s="75"/>
      <c r="SHU35" s="73"/>
      <c r="SHV35" s="74"/>
      <c r="SHW35" s="74"/>
      <c r="SHX35" s="75"/>
      <c r="SHY35" s="73"/>
      <c r="SHZ35" s="74"/>
      <c r="SIA35" s="74"/>
      <c r="SIB35" s="75"/>
      <c r="SIC35" s="73"/>
      <c r="SID35" s="74"/>
      <c r="SIE35" s="74"/>
      <c r="SIF35" s="75"/>
      <c r="SIG35" s="73"/>
      <c r="SIH35" s="74"/>
      <c r="SII35" s="74"/>
      <c r="SIJ35" s="75"/>
      <c r="SIK35" s="73"/>
      <c r="SIL35" s="74"/>
      <c r="SIM35" s="74"/>
      <c r="SIN35" s="75"/>
      <c r="SIO35" s="73"/>
      <c r="SIP35" s="74"/>
      <c r="SIQ35" s="74"/>
      <c r="SIR35" s="75"/>
      <c r="SIS35" s="73"/>
      <c r="SIT35" s="74"/>
      <c r="SIU35" s="74"/>
      <c r="SIV35" s="75"/>
      <c r="SIW35" s="73"/>
      <c r="SIX35" s="74"/>
      <c r="SIY35" s="74"/>
      <c r="SIZ35" s="75"/>
      <c r="SJA35" s="73"/>
      <c r="SJB35" s="74"/>
      <c r="SJC35" s="74"/>
      <c r="SJD35" s="75"/>
      <c r="SJE35" s="73"/>
      <c r="SJF35" s="74"/>
      <c r="SJG35" s="74"/>
      <c r="SJH35" s="75"/>
      <c r="SJI35" s="73"/>
      <c r="SJJ35" s="74"/>
      <c r="SJK35" s="74"/>
      <c r="SJL35" s="75"/>
      <c r="SJM35" s="73"/>
      <c r="SJN35" s="74"/>
      <c r="SJO35" s="74"/>
      <c r="SJP35" s="75"/>
      <c r="SJQ35" s="73"/>
      <c r="SJR35" s="74"/>
      <c r="SJS35" s="74"/>
      <c r="SJT35" s="75"/>
      <c r="SJU35" s="73"/>
      <c r="SJV35" s="74"/>
      <c r="SJW35" s="74"/>
      <c r="SJX35" s="75"/>
      <c r="SJY35" s="73"/>
      <c r="SJZ35" s="74"/>
      <c r="SKA35" s="74"/>
      <c r="SKB35" s="75"/>
      <c r="SKC35" s="73"/>
      <c r="SKD35" s="74"/>
      <c r="SKE35" s="74"/>
      <c r="SKF35" s="75"/>
      <c r="SKG35" s="73"/>
      <c r="SKH35" s="74"/>
      <c r="SKI35" s="74"/>
      <c r="SKJ35" s="75"/>
      <c r="SKK35" s="73"/>
      <c r="SKL35" s="74"/>
      <c r="SKM35" s="74"/>
      <c r="SKN35" s="75"/>
      <c r="SKO35" s="73"/>
      <c r="SKP35" s="74"/>
      <c r="SKQ35" s="74"/>
      <c r="SKR35" s="75"/>
      <c r="SKS35" s="73"/>
      <c r="SKT35" s="74"/>
      <c r="SKU35" s="74"/>
      <c r="SKV35" s="75"/>
      <c r="SKW35" s="73"/>
      <c r="SKX35" s="74"/>
      <c r="SKY35" s="74"/>
      <c r="SKZ35" s="75"/>
      <c r="SLA35" s="73"/>
      <c r="SLB35" s="74"/>
      <c r="SLC35" s="74"/>
      <c r="SLD35" s="75"/>
      <c r="SLE35" s="73"/>
      <c r="SLF35" s="74"/>
      <c r="SLG35" s="74"/>
      <c r="SLH35" s="75"/>
      <c r="SLI35" s="73"/>
      <c r="SLJ35" s="74"/>
      <c r="SLK35" s="74"/>
      <c r="SLL35" s="75"/>
      <c r="SLM35" s="73"/>
      <c r="SLN35" s="74"/>
      <c r="SLO35" s="74"/>
      <c r="SLP35" s="75"/>
      <c r="SLQ35" s="73"/>
      <c r="SLR35" s="74"/>
      <c r="SLS35" s="74"/>
      <c r="SLT35" s="75"/>
      <c r="SLU35" s="73"/>
      <c r="SLV35" s="74"/>
      <c r="SLW35" s="74"/>
      <c r="SLX35" s="75"/>
      <c r="SLY35" s="73"/>
      <c r="SLZ35" s="74"/>
      <c r="SMA35" s="74"/>
      <c r="SMB35" s="75"/>
      <c r="SMC35" s="73"/>
      <c r="SMD35" s="74"/>
      <c r="SME35" s="74"/>
      <c r="SMF35" s="75"/>
      <c r="SMG35" s="73"/>
      <c r="SMH35" s="74"/>
      <c r="SMI35" s="74"/>
      <c r="SMJ35" s="75"/>
      <c r="SMK35" s="73"/>
      <c r="SML35" s="74"/>
      <c r="SMM35" s="74"/>
      <c r="SMN35" s="75"/>
      <c r="SMO35" s="73"/>
      <c r="SMP35" s="74"/>
      <c r="SMQ35" s="74"/>
      <c r="SMR35" s="75"/>
      <c r="SMS35" s="73"/>
      <c r="SMT35" s="74"/>
      <c r="SMU35" s="74"/>
      <c r="SMV35" s="75"/>
      <c r="SMW35" s="73"/>
      <c r="SMX35" s="74"/>
      <c r="SMY35" s="74"/>
      <c r="SMZ35" s="75"/>
      <c r="SNA35" s="73"/>
      <c r="SNB35" s="74"/>
      <c r="SNC35" s="74"/>
      <c r="SND35" s="75"/>
      <c r="SNE35" s="73"/>
      <c r="SNF35" s="74"/>
      <c r="SNG35" s="74"/>
      <c r="SNH35" s="75"/>
      <c r="SNI35" s="73"/>
      <c r="SNJ35" s="74"/>
      <c r="SNK35" s="74"/>
      <c r="SNL35" s="75"/>
      <c r="SNM35" s="73"/>
      <c r="SNN35" s="74"/>
      <c r="SNO35" s="74"/>
      <c r="SNP35" s="75"/>
      <c r="SNQ35" s="73"/>
      <c r="SNR35" s="74"/>
      <c r="SNS35" s="74"/>
      <c r="SNT35" s="75"/>
      <c r="SNU35" s="73"/>
      <c r="SNV35" s="74"/>
      <c r="SNW35" s="74"/>
      <c r="SNX35" s="75"/>
      <c r="SNY35" s="73"/>
      <c r="SNZ35" s="74"/>
      <c r="SOA35" s="74"/>
      <c r="SOB35" s="75"/>
      <c r="SOC35" s="73"/>
      <c r="SOD35" s="74"/>
      <c r="SOE35" s="74"/>
      <c r="SOF35" s="75"/>
      <c r="SOG35" s="73"/>
      <c r="SOH35" s="74"/>
      <c r="SOI35" s="74"/>
      <c r="SOJ35" s="75"/>
      <c r="SOK35" s="73"/>
      <c r="SOL35" s="74"/>
      <c r="SOM35" s="74"/>
      <c r="SON35" s="75"/>
      <c r="SOO35" s="73"/>
      <c r="SOP35" s="74"/>
      <c r="SOQ35" s="74"/>
      <c r="SOR35" s="75"/>
      <c r="SOS35" s="73"/>
      <c r="SOT35" s="74"/>
      <c r="SOU35" s="74"/>
      <c r="SOV35" s="75"/>
      <c r="SOW35" s="73"/>
      <c r="SOX35" s="74"/>
      <c r="SOY35" s="74"/>
      <c r="SOZ35" s="75"/>
      <c r="SPA35" s="73"/>
      <c r="SPB35" s="74"/>
      <c r="SPC35" s="74"/>
      <c r="SPD35" s="75"/>
      <c r="SPE35" s="73"/>
      <c r="SPF35" s="74"/>
      <c r="SPG35" s="74"/>
      <c r="SPH35" s="75"/>
      <c r="SPI35" s="73"/>
      <c r="SPJ35" s="74"/>
      <c r="SPK35" s="74"/>
      <c r="SPL35" s="75"/>
      <c r="SPM35" s="73"/>
      <c r="SPN35" s="74"/>
      <c r="SPO35" s="74"/>
      <c r="SPP35" s="75"/>
      <c r="SPQ35" s="73"/>
      <c r="SPR35" s="74"/>
      <c r="SPS35" s="74"/>
      <c r="SPT35" s="75"/>
      <c r="SPU35" s="73"/>
      <c r="SPV35" s="74"/>
      <c r="SPW35" s="74"/>
      <c r="SPX35" s="75"/>
      <c r="SPY35" s="73"/>
      <c r="SPZ35" s="74"/>
      <c r="SQA35" s="74"/>
      <c r="SQB35" s="75"/>
      <c r="SQC35" s="73"/>
      <c r="SQD35" s="74"/>
      <c r="SQE35" s="74"/>
      <c r="SQF35" s="75"/>
      <c r="SQG35" s="73"/>
      <c r="SQH35" s="74"/>
      <c r="SQI35" s="74"/>
      <c r="SQJ35" s="75"/>
      <c r="SQK35" s="73"/>
      <c r="SQL35" s="74"/>
      <c r="SQM35" s="74"/>
      <c r="SQN35" s="75"/>
      <c r="SQO35" s="73"/>
      <c r="SQP35" s="74"/>
      <c r="SQQ35" s="74"/>
      <c r="SQR35" s="75"/>
      <c r="SQS35" s="73"/>
      <c r="SQT35" s="74"/>
      <c r="SQU35" s="74"/>
      <c r="SQV35" s="75"/>
      <c r="SQW35" s="73"/>
      <c r="SQX35" s="74"/>
      <c r="SQY35" s="74"/>
      <c r="SQZ35" s="75"/>
      <c r="SRA35" s="73"/>
      <c r="SRB35" s="74"/>
      <c r="SRC35" s="74"/>
      <c r="SRD35" s="75"/>
      <c r="SRE35" s="73"/>
      <c r="SRF35" s="74"/>
      <c r="SRG35" s="74"/>
      <c r="SRH35" s="75"/>
      <c r="SRI35" s="73"/>
      <c r="SRJ35" s="74"/>
      <c r="SRK35" s="74"/>
      <c r="SRL35" s="75"/>
      <c r="SRM35" s="73"/>
      <c r="SRN35" s="74"/>
      <c r="SRO35" s="74"/>
      <c r="SRP35" s="75"/>
      <c r="SRQ35" s="73"/>
      <c r="SRR35" s="74"/>
      <c r="SRS35" s="74"/>
      <c r="SRT35" s="75"/>
      <c r="SRU35" s="73"/>
      <c r="SRV35" s="74"/>
      <c r="SRW35" s="74"/>
      <c r="SRX35" s="75"/>
      <c r="SRY35" s="73"/>
      <c r="SRZ35" s="74"/>
      <c r="SSA35" s="74"/>
      <c r="SSB35" s="75"/>
      <c r="SSC35" s="73"/>
      <c r="SSD35" s="74"/>
      <c r="SSE35" s="74"/>
      <c r="SSF35" s="75"/>
      <c r="SSG35" s="73"/>
      <c r="SSH35" s="74"/>
      <c r="SSI35" s="74"/>
      <c r="SSJ35" s="75"/>
      <c r="SSK35" s="73"/>
      <c r="SSL35" s="74"/>
      <c r="SSM35" s="74"/>
      <c r="SSN35" s="75"/>
      <c r="SSO35" s="73"/>
      <c r="SSP35" s="74"/>
      <c r="SSQ35" s="74"/>
      <c r="SSR35" s="75"/>
      <c r="SSS35" s="73"/>
      <c r="SST35" s="74"/>
      <c r="SSU35" s="74"/>
      <c r="SSV35" s="75"/>
      <c r="SSW35" s="73"/>
      <c r="SSX35" s="74"/>
      <c r="SSY35" s="74"/>
      <c r="SSZ35" s="75"/>
      <c r="STA35" s="73"/>
      <c r="STB35" s="74"/>
      <c r="STC35" s="74"/>
      <c r="STD35" s="75"/>
      <c r="STE35" s="73"/>
      <c r="STF35" s="74"/>
      <c r="STG35" s="74"/>
      <c r="STH35" s="75"/>
      <c r="STI35" s="73"/>
      <c r="STJ35" s="74"/>
      <c r="STK35" s="74"/>
      <c r="STL35" s="75"/>
      <c r="STM35" s="73"/>
      <c r="STN35" s="74"/>
      <c r="STO35" s="74"/>
      <c r="STP35" s="75"/>
      <c r="STQ35" s="73"/>
      <c r="STR35" s="74"/>
      <c r="STS35" s="74"/>
      <c r="STT35" s="75"/>
      <c r="STU35" s="73"/>
      <c r="STV35" s="74"/>
      <c r="STW35" s="74"/>
      <c r="STX35" s="75"/>
      <c r="STY35" s="73"/>
      <c r="STZ35" s="74"/>
      <c r="SUA35" s="74"/>
      <c r="SUB35" s="75"/>
      <c r="SUC35" s="73"/>
      <c r="SUD35" s="74"/>
      <c r="SUE35" s="74"/>
      <c r="SUF35" s="75"/>
      <c r="SUG35" s="73"/>
      <c r="SUH35" s="74"/>
      <c r="SUI35" s="74"/>
      <c r="SUJ35" s="75"/>
      <c r="SUK35" s="73"/>
      <c r="SUL35" s="74"/>
      <c r="SUM35" s="74"/>
      <c r="SUN35" s="75"/>
      <c r="SUO35" s="73"/>
      <c r="SUP35" s="74"/>
      <c r="SUQ35" s="74"/>
      <c r="SUR35" s="75"/>
      <c r="SUS35" s="73"/>
      <c r="SUT35" s="74"/>
      <c r="SUU35" s="74"/>
      <c r="SUV35" s="75"/>
      <c r="SUW35" s="73"/>
      <c r="SUX35" s="74"/>
      <c r="SUY35" s="74"/>
      <c r="SUZ35" s="75"/>
      <c r="SVA35" s="73"/>
      <c r="SVB35" s="74"/>
      <c r="SVC35" s="74"/>
      <c r="SVD35" s="75"/>
      <c r="SVE35" s="73"/>
      <c r="SVF35" s="74"/>
      <c r="SVG35" s="74"/>
      <c r="SVH35" s="75"/>
      <c r="SVI35" s="73"/>
      <c r="SVJ35" s="74"/>
      <c r="SVK35" s="74"/>
      <c r="SVL35" s="75"/>
      <c r="SVM35" s="73"/>
      <c r="SVN35" s="74"/>
      <c r="SVO35" s="74"/>
      <c r="SVP35" s="75"/>
      <c r="SVQ35" s="73"/>
      <c r="SVR35" s="74"/>
      <c r="SVS35" s="74"/>
      <c r="SVT35" s="75"/>
      <c r="SVU35" s="73"/>
      <c r="SVV35" s="74"/>
      <c r="SVW35" s="74"/>
      <c r="SVX35" s="75"/>
      <c r="SVY35" s="73"/>
      <c r="SVZ35" s="74"/>
      <c r="SWA35" s="74"/>
      <c r="SWB35" s="75"/>
      <c r="SWC35" s="73"/>
      <c r="SWD35" s="74"/>
      <c r="SWE35" s="74"/>
      <c r="SWF35" s="75"/>
      <c r="SWG35" s="73"/>
      <c r="SWH35" s="74"/>
      <c r="SWI35" s="74"/>
      <c r="SWJ35" s="75"/>
      <c r="SWK35" s="73"/>
      <c r="SWL35" s="74"/>
      <c r="SWM35" s="74"/>
      <c r="SWN35" s="75"/>
      <c r="SWO35" s="73"/>
      <c r="SWP35" s="74"/>
      <c r="SWQ35" s="74"/>
      <c r="SWR35" s="75"/>
      <c r="SWS35" s="73"/>
      <c r="SWT35" s="74"/>
      <c r="SWU35" s="74"/>
      <c r="SWV35" s="75"/>
      <c r="SWW35" s="73"/>
      <c r="SWX35" s="74"/>
      <c r="SWY35" s="74"/>
      <c r="SWZ35" s="75"/>
      <c r="SXA35" s="73"/>
      <c r="SXB35" s="74"/>
      <c r="SXC35" s="74"/>
      <c r="SXD35" s="75"/>
      <c r="SXE35" s="73"/>
      <c r="SXF35" s="74"/>
      <c r="SXG35" s="74"/>
      <c r="SXH35" s="75"/>
      <c r="SXI35" s="73"/>
      <c r="SXJ35" s="74"/>
      <c r="SXK35" s="74"/>
      <c r="SXL35" s="75"/>
      <c r="SXM35" s="73"/>
      <c r="SXN35" s="74"/>
      <c r="SXO35" s="74"/>
      <c r="SXP35" s="75"/>
      <c r="SXQ35" s="73"/>
      <c r="SXR35" s="74"/>
      <c r="SXS35" s="74"/>
      <c r="SXT35" s="75"/>
      <c r="SXU35" s="73"/>
      <c r="SXV35" s="74"/>
      <c r="SXW35" s="74"/>
      <c r="SXX35" s="75"/>
      <c r="SXY35" s="73"/>
      <c r="SXZ35" s="74"/>
      <c r="SYA35" s="74"/>
      <c r="SYB35" s="75"/>
      <c r="SYC35" s="73"/>
      <c r="SYD35" s="74"/>
      <c r="SYE35" s="74"/>
      <c r="SYF35" s="75"/>
      <c r="SYG35" s="73"/>
      <c r="SYH35" s="74"/>
      <c r="SYI35" s="74"/>
      <c r="SYJ35" s="75"/>
      <c r="SYK35" s="73"/>
      <c r="SYL35" s="74"/>
      <c r="SYM35" s="74"/>
      <c r="SYN35" s="75"/>
      <c r="SYO35" s="73"/>
      <c r="SYP35" s="74"/>
      <c r="SYQ35" s="74"/>
      <c r="SYR35" s="75"/>
      <c r="SYS35" s="73"/>
      <c r="SYT35" s="74"/>
      <c r="SYU35" s="74"/>
      <c r="SYV35" s="75"/>
      <c r="SYW35" s="73"/>
      <c r="SYX35" s="74"/>
      <c r="SYY35" s="74"/>
      <c r="SYZ35" s="75"/>
      <c r="SZA35" s="73"/>
      <c r="SZB35" s="74"/>
      <c r="SZC35" s="74"/>
      <c r="SZD35" s="75"/>
      <c r="SZE35" s="73"/>
      <c r="SZF35" s="74"/>
      <c r="SZG35" s="74"/>
      <c r="SZH35" s="75"/>
      <c r="SZI35" s="73"/>
      <c r="SZJ35" s="74"/>
      <c r="SZK35" s="74"/>
      <c r="SZL35" s="75"/>
      <c r="SZM35" s="73"/>
      <c r="SZN35" s="74"/>
      <c r="SZO35" s="74"/>
      <c r="SZP35" s="75"/>
      <c r="SZQ35" s="73"/>
      <c r="SZR35" s="74"/>
      <c r="SZS35" s="74"/>
      <c r="SZT35" s="75"/>
      <c r="SZU35" s="73"/>
      <c r="SZV35" s="74"/>
      <c r="SZW35" s="74"/>
      <c r="SZX35" s="75"/>
      <c r="SZY35" s="73"/>
      <c r="SZZ35" s="74"/>
      <c r="TAA35" s="74"/>
      <c r="TAB35" s="75"/>
      <c r="TAC35" s="73"/>
      <c r="TAD35" s="74"/>
      <c r="TAE35" s="74"/>
      <c r="TAF35" s="75"/>
      <c r="TAG35" s="73"/>
      <c r="TAH35" s="74"/>
      <c r="TAI35" s="74"/>
      <c r="TAJ35" s="75"/>
      <c r="TAK35" s="73"/>
      <c r="TAL35" s="74"/>
      <c r="TAM35" s="74"/>
      <c r="TAN35" s="75"/>
      <c r="TAO35" s="73"/>
      <c r="TAP35" s="74"/>
      <c r="TAQ35" s="74"/>
      <c r="TAR35" s="75"/>
      <c r="TAS35" s="73"/>
      <c r="TAT35" s="74"/>
      <c r="TAU35" s="74"/>
      <c r="TAV35" s="75"/>
      <c r="TAW35" s="73"/>
      <c r="TAX35" s="74"/>
      <c r="TAY35" s="74"/>
      <c r="TAZ35" s="75"/>
      <c r="TBA35" s="73"/>
      <c r="TBB35" s="74"/>
      <c r="TBC35" s="74"/>
      <c r="TBD35" s="75"/>
      <c r="TBE35" s="73"/>
      <c r="TBF35" s="74"/>
      <c r="TBG35" s="74"/>
      <c r="TBH35" s="75"/>
      <c r="TBI35" s="73"/>
      <c r="TBJ35" s="74"/>
      <c r="TBK35" s="74"/>
      <c r="TBL35" s="75"/>
      <c r="TBM35" s="73"/>
      <c r="TBN35" s="74"/>
      <c r="TBO35" s="74"/>
      <c r="TBP35" s="75"/>
      <c r="TBQ35" s="73"/>
      <c r="TBR35" s="74"/>
      <c r="TBS35" s="74"/>
      <c r="TBT35" s="75"/>
      <c r="TBU35" s="73"/>
      <c r="TBV35" s="74"/>
      <c r="TBW35" s="74"/>
      <c r="TBX35" s="75"/>
      <c r="TBY35" s="73"/>
      <c r="TBZ35" s="74"/>
      <c r="TCA35" s="74"/>
      <c r="TCB35" s="75"/>
      <c r="TCC35" s="73"/>
      <c r="TCD35" s="74"/>
      <c r="TCE35" s="74"/>
      <c r="TCF35" s="75"/>
      <c r="TCG35" s="73"/>
      <c r="TCH35" s="74"/>
      <c r="TCI35" s="74"/>
      <c r="TCJ35" s="75"/>
      <c r="TCK35" s="73"/>
      <c r="TCL35" s="74"/>
      <c r="TCM35" s="74"/>
      <c r="TCN35" s="75"/>
      <c r="TCO35" s="73"/>
      <c r="TCP35" s="74"/>
      <c r="TCQ35" s="74"/>
      <c r="TCR35" s="75"/>
      <c r="TCS35" s="73"/>
      <c r="TCT35" s="74"/>
      <c r="TCU35" s="74"/>
      <c r="TCV35" s="75"/>
      <c r="TCW35" s="73"/>
      <c r="TCX35" s="74"/>
      <c r="TCY35" s="74"/>
      <c r="TCZ35" s="75"/>
      <c r="TDA35" s="73"/>
      <c r="TDB35" s="74"/>
      <c r="TDC35" s="74"/>
      <c r="TDD35" s="75"/>
      <c r="TDE35" s="73"/>
      <c r="TDF35" s="74"/>
      <c r="TDG35" s="74"/>
      <c r="TDH35" s="75"/>
      <c r="TDI35" s="73"/>
      <c r="TDJ35" s="74"/>
      <c r="TDK35" s="74"/>
      <c r="TDL35" s="75"/>
      <c r="TDM35" s="73"/>
      <c r="TDN35" s="74"/>
      <c r="TDO35" s="74"/>
      <c r="TDP35" s="75"/>
      <c r="TDQ35" s="73"/>
      <c r="TDR35" s="74"/>
      <c r="TDS35" s="74"/>
      <c r="TDT35" s="75"/>
      <c r="TDU35" s="73"/>
      <c r="TDV35" s="74"/>
      <c r="TDW35" s="74"/>
      <c r="TDX35" s="75"/>
      <c r="TDY35" s="73"/>
      <c r="TDZ35" s="74"/>
      <c r="TEA35" s="74"/>
      <c r="TEB35" s="75"/>
      <c r="TEC35" s="73"/>
      <c r="TED35" s="74"/>
      <c r="TEE35" s="74"/>
      <c r="TEF35" s="75"/>
      <c r="TEG35" s="73"/>
      <c r="TEH35" s="74"/>
      <c r="TEI35" s="74"/>
      <c r="TEJ35" s="75"/>
      <c r="TEK35" s="73"/>
      <c r="TEL35" s="74"/>
      <c r="TEM35" s="74"/>
      <c r="TEN35" s="75"/>
      <c r="TEO35" s="73"/>
      <c r="TEP35" s="74"/>
      <c r="TEQ35" s="74"/>
      <c r="TER35" s="75"/>
      <c r="TES35" s="73"/>
      <c r="TET35" s="74"/>
      <c r="TEU35" s="74"/>
      <c r="TEV35" s="75"/>
      <c r="TEW35" s="73"/>
      <c r="TEX35" s="74"/>
      <c r="TEY35" s="74"/>
      <c r="TEZ35" s="75"/>
      <c r="TFA35" s="73"/>
      <c r="TFB35" s="74"/>
      <c r="TFC35" s="74"/>
      <c r="TFD35" s="75"/>
      <c r="TFE35" s="73"/>
      <c r="TFF35" s="74"/>
      <c r="TFG35" s="74"/>
      <c r="TFH35" s="75"/>
      <c r="TFI35" s="73"/>
      <c r="TFJ35" s="74"/>
      <c r="TFK35" s="74"/>
      <c r="TFL35" s="75"/>
      <c r="TFM35" s="73"/>
      <c r="TFN35" s="74"/>
      <c r="TFO35" s="74"/>
      <c r="TFP35" s="75"/>
      <c r="TFQ35" s="73"/>
      <c r="TFR35" s="74"/>
      <c r="TFS35" s="74"/>
      <c r="TFT35" s="75"/>
      <c r="TFU35" s="73"/>
      <c r="TFV35" s="74"/>
      <c r="TFW35" s="74"/>
      <c r="TFX35" s="75"/>
      <c r="TFY35" s="73"/>
      <c r="TFZ35" s="74"/>
      <c r="TGA35" s="74"/>
      <c r="TGB35" s="75"/>
      <c r="TGC35" s="73"/>
      <c r="TGD35" s="74"/>
      <c r="TGE35" s="74"/>
      <c r="TGF35" s="75"/>
      <c r="TGG35" s="73"/>
      <c r="TGH35" s="74"/>
      <c r="TGI35" s="74"/>
      <c r="TGJ35" s="75"/>
      <c r="TGK35" s="73"/>
      <c r="TGL35" s="74"/>
      <c r="TGM35" s="74"/>
      <c r="TGN35" s="75"/>
      <c r="TGO35" s="73"/>
      <c r="TGP35" s="74"/>
      <c r="TGQ35" s="74"/>
      <c r="TGR35" s="75"/>
      <c r="TGS35" s="73"/>
      <c r="TGT35" s="74"/>
      <c r="TGU35" s="74"/>
      <c r="TGV35" s="75"/>
      <c r="TGW35" s="73"/>
      <c r="TGX35" s="74"/>
      <c r="TGY35" s="74"/>
      <c r="TGZ35" s="75"/>
      <c r="THA35" s="73"/>
      <c r="THB35" s="74"/>
      <c r="THC35" s="74"/>
      <c r="THD35" s="75"/>
      <c r="THE35" s="73"/>
      <c r="THF35" s="74"/>
      <c r="THG35" s="74"/>
      <c r="THH35" s="75"/>
      <c r="THI35" s="73"/>
      <c r="THJ35" s="74"/>
      <c r="THK35" s="74"/>
      <c r="THL35" s="75"/>
      <c r="THM35" s="73"/>
      <c r="THN35" s="74"/>
      <c r="THO35" s="74"/>
      <c r="THP35" s="75"/>
      <c r="THQ35" s="73"/>
      <c r="THR35" s="74"/>
      <c r="THS35" s="74"/>
      <c r="THT35" s="75"/>
      <c r="THU35" s="73"/>
      <c r="THV35" s="74"/>
      <c r="THW35" s="74"/>
      <c r="THX35" s="75"/>
      <c r="THY35" s="73"/>
      <c r="THZ35" s="74"/>
      <c r="TIA35" s="74"/>
      <c r="TIB35" s="75"/>
      <c r="TIC35" s="73"/>
      <c r="TID35" s="74"/>
      <c r="TIE35" s="74"/>
      <c r="TIF35" s="75"/>
      <c r="TIG35" s="73"/>
      <c r="TIH35" s="74"/>
      <c r="TII35" s="74"/>
      <c r="TIJ35" s="75"/>
      <c r="TIK35" s="73"/>
      <c r="TIL35" s="74"/>
      <c r="TIM35" s="74"/>
      <c r="TIN35" s="75"/>
      <c r="TIO35" s="73"/>
      <c r="TIP35" s="74"/>
      <c r="TIQ35" s="74"/>
      <c r="TIR35" s="75"/>
      <c r="TIS35" s="73"/>
      <c r="TIT35" s="74"/>
      <c r="TIU35" s="74"/>
      <c r="TIV35" s="75"/>
      <c r="TIW35" s="73"/>
      <c r="TIX35" s="74"/>
      <c r="TIY35" s="74"/>
      <c r="TIZ35" s="75"/>
      <c r="TJA35" s="73"/>
      <c r="TJB35" s="74"/>
      <c r="TJC35" s="74"/>
      <c r="TJD35" s="75"/>
      <c r="TJE35" s="73"/>
      <c r="TJF35" s="74"/>
      <c r="TJG35" s="74"/>
      <c r="TJH35" s="75"/>
      <c r="TJI35" s="73"/>
      <c r="TJJ35" s="74"/>
      <c r="TJK35" s="74"/>
      <c r="TJL35" s="75"/>
      <c r="TJM35" s="73"/>
      <c r="TJN35" s="74"/>
      <c r="TJO35" s="74"/>
      <c r="TJP35" s="75"/>
      <c r="TJQ35" s="73"/>
      <c r="TJR35" s="74"/>
      <c r="TJS35" s="74"/>
      <c r="TJT35" s="75"/>
      <c r="TJU35" s="73"/>
      <c r="TJV35" s="74"/>
      <c r="TJW35" s="74"/>
      <c r="TJX35" s="75"/>
      <c r="TJY35" s="73"/>
      <c r="TJZ35" s="74"/>
      <c r="TKA35" s="74"/>
      <c r="TKB35" s="75"/>
      <c r="TKC35" s="73"/>
      <c r="TKD35" s="74"/>
      <c r="TKE35" s="74"/>
      <c r="TKF35" s="75"/>
      <c r="TKG35" s="73"/>
      <c r="TKH35" s="74"/>
      <c r="TKI35" s="74"/>
      <c r="TKJ35" s="75"/>
      <c r="TKK35" s="73"/>
      <c r="TKL35" s="74"/>
      <c r="TKM35" s="74"/>
      <c r="TKN35" s="75"/>
      <c r="TKO35" s="73"/>
      <c r="TKP35" s="74"/>
      <c r="TKQ35" s="74"/>
      <c r="TKR35" s="75"/>
      <c r="TKS35" s="73"/>
      <c r="TKT35" s="74"/>
      <c r="TKU35" s="74"/>
      <c r="TKV35" s="75"/>
      <c r="TKW35" s="73"/>
      <c r="TKX35" s="74"/>
      <c r="TKY35" s="74"/>
      <c r="TKZ35" s="75"/>
      <c r="TLA35" s="73"/>
      <c r="TLB35" s="74"/>
      <c r="TLC35" s="74"/>
      <c r="TLD35" s="75"/>
      <c r="TLE35" s="73"/>
      <c r="TLF35" s="74"/>
      <c r="TLG35" s="74"/>
      <c r="TLH35" s="75"/>
      <c r="TLI35" s="73"/>
      <c r="TLJ35" s="74"/>
      <c r="TLK35" s="74"/>
      <c r="TLL35" s="75"/>
      <c r="TLM35" s="73"/>
      <c r="TLN35" s="74"/>
      <c r="TLO35" s="74"/>
      <c r="TLP35" s="75"/>
      <c r="TLQ35" s="73"/>
      <c r="TLR35" s="74"/>
      <c r="TLS35" s="74"/>
      <c r="TLT35" s="75"/>
      <c r="TLU35" s="73"/>
      <c r="TLV35" s="74"/>
      <c r="TLW35" s="74"/>
      <c r="TLX35" s="75"/>
      <c r="TLY35" s="73"/>
      <c r="TLZ35" s="74"/>
      <c r="TMA35" s="74"/>
      <c r="TMB35" s="75"/>
      <c r="TMC35" s="73"/>
      <c r="TMD35" s="74"/>
      <c r="TME35" s="74"/>
      <c r="TMF35" s="75"/>
      <c r="TMG35" s="73"/>
      <c r="TMH35" s="74"/>
      <c r="TMI35" s="74"/>
      <c r="TMJ35" s="75"/>
      <c r="TMK35" s="73"/>
      <c r="TML35" s="74"/>
      <c r="TMM35" s="74"/>
      <c r="TMN35" s="75"/>
      <c r="TMO35" s="73"/>
      <c r="TMP35" s="74"/>
      <c r="TMQ35" s="74"/>
      <c r="TMR35" s="75"/>
      <c r="TMS35" s="73"/>
      <c r="TMT35" s="74"/>
      <c r="TMU35" s="74"/>
      <c r="TMV35" s="75"/>
      <c r="TMW35" s="73"/>
      <c r="TMX35" s="74"/>
      <c r="TMY35" s="74"/>
      <c r="TMZ35" s="75"/>
      <c r="TNA35" s="73"/>
      <c r="TNB35" s="74"/>
      <c r="TNC35" s="74"/>
      <c r="TND35" s="75"/>
      <c r="TNE35" s="73"/>
      <c r="TNF35" s="74"/>
      <c r="TNG35" s="74"/>
      <c r="TNH35" s="75"/>
      <c r="TNI35" s="73"/>
      <c r="TNJ35" s="74"/>
      <c r="TNK35" s="74"/>
      <c r="TNL35" s="75"/>
      <c r="TNM35" s="73"/>
      <c r="TNN35" s="74"/>
      <c r="TNO35" s="74"/>
      <c r="TNP35" s="75"/>
      <c r="TNQ35" s="73"/>
      <c r="TNR35" s="74"/>
      <c r="TNS35" s="74"/>
      <c r="TNT35" s="75"/>
      <c r="TNU35" s="73"/>
      <c r="TNV35" s="74"/>
      <c r="TNW35" s="74"/>
      <c r="TNX35" s="75"/>
      <c r="TNY35" s="73"/>
      <c r="TNZ35" s="74"/>
      <c r="TOA35" s="74"/>
      <c r="TOB35" s="75"/>
      <c r="TOC35" s="73"/>
      <c r="TOD35" s="74"/>
      <c r="TOE35" s="74"/>
      <c r="TOF35" s="75"/>
      <c r="TOG35" s="73"/>
      <c r="TOH35" s="74"/>
      <c r="TOI35" s="74"/>
      <c r="TOJ35" s="75"/>
      <c r="TOK35" s="73"/>
      <c r="TOL35" s="74"/>
      <c r="TOM35" s="74"/>
      <c r="TON35" s="75"/>
      <c r="TOO35" s="73"/>
      <c r="TOP35" s="74"/>
      <c r="TOQ35" s="74"/>
      <c r="TOR35" s="75"/>
      <c r="TOS35" s="73"/>
      <c r="TOT35" s="74"/>
      <c r="TOU35" s="74"/>
      <c r="TOV35" s="75"/>
      <c r="TOW35" s="73"/>
      <c r="TOX35" s="74"/>
      <c r="TOY35" s="74"/>
      <c r="TOZ35" s="75"/>
      <c r="TPA35" s="73"/>
      <c r="TPB35" s="74"/>
      <c r="TPC35" s="74"/>
      <c r="TPD35" s="75"/>
      <c r="TPE35" s="73"/>
      <c r="TPF35" s="74"/>
      <c r="TPG35" s="74"/>
      <c r="TPH35" s="75"/>
      <c r="TPI35" s="73"/>
      <c r="TPJ35" s="74"/>
      <c r="TPK35" s="74"/>
      <c r="TPL35" s="75"/>
      <c r="TPM35" s="73"/>
      <c r="TPN35" s="74"/>
      <c r="TPO35" s="74"/>
      <c r="TPP35" s="75"/>
      <c r="TPQ35" s="73"/>
      <c r="TPR35" s="74"/>
      <c r="TPS35" s="74"/>
      <c r="TPT35" s="75"/>
      <c r="TPU35" s="73"/>
      <c r="TPV35" s="74"/>
      <c r="TPW35" s="74"/>
      <c r="TPX35" s="75"/>
      <c r="TPY35" s="73"/>
      <c r="TPZ35" s="74"/>
      <c r="TQA35" s="74"/>
      <c r="TQB35" s="75"/>
      <c r="TQC35" s="73"/>
      <c r="TQD35" s="74"/>
      <c r="TQE35" s="74"/>
      <c r="TQF35" s="75"/>
      <c r="TQG35" s="73"/>
      <c r="TQH35" s="74"/>
      <c r="TQI35" s="74"/>
      <c r="TQJ35" s="75"/>
      <c r="TQK35" s="73"/>
      <c r="TQL35" s="74"/>
      <c r="TQM35" s="74"/>
      <c r="TQN35" s="75"/>
      <c r="TQO35" s="73"/>
      <c r="TQP35" s="74"/>
      <c r="TQQ35" s="74"/>
      <c r="TQR35" s="75"/>
      <c r="TQS35" s="73"/>
      <c r="TQT35" s="74"/>
      <c r="TQU35" s="74"/>
      <c r="TQV35" s="75"/>
      <c r="TQW35" s="73"/>
      <c r="TQX35" s="74"/>
      <c r="TQY35" s="74"/>
      <c r="TQZ35" s="75"/>
      <c r="TRA35" s="73"/>
      <c r="TRB35" s="74"/>
      <c r="TRC35" s="74"/>
      <c r="TRD35" s="75"/>
      <c r="TRE35" s="73"/>
      <c r="TRF35" s="74"/>
      <c r="TRG35" s="74"/>
      <c r="TRH35" s="75"/>
      <c r="TRI35" s="73"/>
      <c r="TRJ35" s="74"/>
      <c r="TRK35" s="74"/>
      <c r="TRL35" s="75"/>
      <c r="TRM35" s="73"/>
      <c r="TRN35" s="74"/>
      <c r="TRO35" s="74"/>
      <c r="TRP35" s="75"/>
      <c r="TRQ35" s="73"/>
      <c r="TRR35" s="74"/>
      <c r="TRS35" s="74"/>
      <c r="TRT35" s="75"/>
      <c r="TRU35" s="73"/>
      <c r="TRV35" s="74"/>
      <c r="TRW35" s="74"/>
      <c r="TRX35" s="75"/>
      <c r="TRY35" s="73"/>
      <c r="TRZ35" s="74"/>
      <c r="TSA35" s="74"/>
      <c r="TSB35" s="75"/>
      <c r="TSC35" s="73"/>
      <c r="TSD35" s="74"/>
      <c r="TSE35" s="74"/>
      <c r="TSF35" s="75"/>
      <c r="TSG35" s="73"/>
      <c r="TSH35" s="74"/>
      <c r="TSI35" s="74"/>
      <c r="TSJ35" s="75"/>
      <c r="TSK35" s="73"/>
      <c r="TSL35" s="74"/>
      <c r="TSM35" s="74"/>
      <c r="TSN35" s="75"/>
      <c r="TSO35" s="73"/>
      <c r="TSP35" s="74"/>
      <c r="TSQ35" s="74"/>
      <c r="TSR35" s="75"/>
      <c r="TSS35" s="73"/>
      <c r="TST35" s="74"/>
      <c r="TSU35" s="74"/>
      <c r="TSV35" s="75"/>
      <c r="TSW35" s="73"/>
      <c r="TSX35" s="74"/>
      <c r="TSY35" s="74"/>
      <c r="TSZ35" s="75"/>
      <c r="TTA35" s="73"/>
      <c r="TTB35" s="74"/>
      <c r="TTC35" s="74"/>
      <c r="TTD35" s="75"/>
      <c r="TTE35" s="73"/>
      <c r="TTF35" s="74"/>
      <c r="TTG35" s="74"/>
      <c r="TTH35" s="75"/>
      <c r="TTI35" s="73"/>
      <c r="TTJ35" s="74"/>
      <c r="TTK35" s="74"/>
      <c r="TTL35" s="75"/>
      <c r="TTM35" s="73"/>
      <c r="TTN35" s="74"/>
      <c r="TTO35" s="74"/>
      <c r="TTP35" s="75"/>
      <c r="TTQ35" s="73"/>
      <c r="TTR35" s="74"/>
      <c r="TTS35" s="74"/>
      <c r="TTT35" s="75"/>
      <c r="TTU35" s="73"/>
      <c r="TTV35" s="74"/>
      <c r="TTW35" s="74"/>
      <c r="TTX35" s="75"/>
      <c r="TTY35" s="73"/>
      <c r="TTZ35" s="74"/>
      <c r="TUA35" s="74"/>
      <c r="TUB35" s="75"/>
      <c r="TUC35" s="73"/>
      <c r="TUD35" s="74"/>
      <c r="TUE35" s="74"/>
      <c r="TUF35" s="75"/>
      <c r="TUG35" s="73"/>
      <c r="TUH35" s="74"/>
      <c r="TUI35" s="74"/>
      <c r="TUJ35" s="75"/>
      <c r="TUK35" s="73"/>
      <c r="TUL35" s="74"/>
      <c r="TUM35" s="74"/>
      <c r="TUN35" s="75"/>
      <c r="TUO35" s="73"/>
      <c r="TUP35" s="74"/>
      <c r="TUQ35" s="74"/>
      <c r="TUR35" s="75"/>
      <c r="TUS35" s="73"/>
      <c r="TUT35" s="74"/>
      <c r="TUU35" s="74"/>
      <c r="TUV35" s="75"/>
      <c r="TUW35" s="73"/>
      <c r="TUX35" s="74"/>
      <c r="TUY35" s="74"/>
      <c r="TUZ35" s="75"/>
      <c r="TVA35" s="73"/>
      <c r="TVB35" s="74"/>
      <c r="TVC35" s="74"/>
      <c r="TVD35" s="75"/>
      <c r="TVE35" s="73"/>
      <c r="TVF35" s="74"/>
      <c r="TVG35" s="74"/>
      <c r="TVH35" s="75"/>
      <c r="TVI35" s="73"/>
      <c r="TVJ35" s="74"/>
      <c r="TVK35" s="74"/>
      <c r="TVL35" s="75"/>
      <c r="TVM35" s="73"/>
      <c r="TVN35" s="74"/>
      <c r="TVO35" s="74"/>
      <c r="TVP35" s="75"/>
      <c r="TVQ35" s="73"/>
      <c r="TVR35" s="74"/>
      <c r="TVS35" s="74"/>
      <c r="TVT35" s="75"/>
      <c r="TVU35" s="73"/>
      <c r="TVV35" s="74"/>
      <c r="TVW35" s="74"/>
      <c r="TVX35" s="75"/>
      <c r="TVY35" s="73"/>
      <c r="TVZ35" s="74"/>
      <c r="TWA35" s="74"/>
      <c r="TWB35" s="75"/>
      <c r="TWC35" s="73"/>
      <c r="TWD35" s="74"/>
      <c r="TWE35" s="74"/>
      <c r="TWF35" s="75"/>
      <c r="TWG35" s="73"/>
      <c r="TWH35" s="74"/>
      <c r="TWI35" s="74"/>
      <c r="TWJ35" s="75"/>
      <c r="TWK35" s="73"/>
      <c r="TWL35" s="74"/>
      <c r="TWM35" s="74"/>
      <c r="TWN35" s="75"/>
      <c r="TWO35" s="73"/>
      <c r="TWP35" s="74"/>
      <c r="TWQ35" s="74"/>
      <c r="TWR35" s="75"/>
      <c r="TWS35" s="73"/>
      <c r="TWT35" s="74"/>
      <c r="TWU35" s="74"/>
      <c r="TWV35" s="75"/>
      <c r="TWW35" s="73"/>
      <c r="TWX35" s="74"/>
      <c r="TWY35" s="74"/>
      <c r="TWZ35" s="75"/>
      <c r="TXA35" s="73"/>
      <c r="TXB35" s="74"/>
      <c r="TXC35" s="74"/>
      <c r="TXD35" s="75"/>
      <c r="TXE35" s="73"/>
      <c r="TXF35" s="74"/>
      <c r="TXG35" s="74"/>
      <c r="TXH35" s="75"/>
      <c r="TXI35" s="73"/>
      <c r="TXJ35" s="74"/>
      <c r="TXK35" s="74"/>
      <c r="TXL35" s="75"/>
      <c r="TXM35" s="73"/>
      <c r="TXN35" s="74"/>
      <c r="TXO35" s="74"/>
      <c r="TXP35" s="75"/>
      <c r="TXQ35" s="73"/>
      <c r="TXR35" s="74"/>
      <c r="TXS35" s="74"/>
      <c r="TXT35" s="75"/>
      <c r="TXU35" s="73"/>
      <c r="TXV35" s="74"/>
      <c r="TXW35" s="74"/>
      <c r="TXX35" s="75"/>
      <c r="TXY35" s="73"/>
      <c r="TXZ35" s="74"/>
      <c r="TYA35" s="74"/>
      <c r="TYB35" s="75"/>
      <c r="TYC35" s="73"/>
      <c r="TYD35" s="74"/>
      <c r="TYE35" s="74"/>
      <c r="TYF35" s="75"/>
      <c r="TYG35" s="73"/>
      <c r="TYH35" s="74"/>
      <c r="TYI35" s="74"/>
      <c r="TYJ35" s="75"/>
      <c r="TYK35" s="73"/>
      <c r="TYL35" s="74"/>
      <c r="TYM35" s="74"/>
      <c r="TYN35" s="75"/>
      <c r="TYO35" s="73"/>
      <c r="TYP35" s="74"/>
      <c r="TYQ35" s="74"/>
      <c r="TYR35" s="75"/>
      <c r="TYS35" s="73"/>
      <c r="TYT35" s="74"/>
      <c r="TYU35" s="74"/>
      <c r="TYV35" s="75"/>
      <c r="TYW35" s="73"/>
      <c r="TYX35" s="74"/>
      <c r="TYY35" s="74"/>
      <c r="TYZ35" s="75"/>
      <c r="TZA35" s="73"/>
      <c r="TZB35" s="74"/>
      <c r="TZC35" s="74"/>
      <c r="TZD35" s="75"/>
      <c r="TZE35" s="73"/>
      <c r="TZF35" s="74"/>
      <c r="TZG35" s="74"/>
      <c r="TZH35" s="75"/>
      <c r="TZI35" s="73"/>
      <c r="TZJ35" s="74"/>
      <c r="TZK35" s="74"/>
      <c r="TZL35" s="75"/>
      <c r="TZM35" s="73"/>
      <c r="TZN35" s="74"/>
      <c r="TZO35" s="74"/>
      <c r="TZP35" s="75"/>
      <c r="TZQ35" s="73"/>
      <c r="TZR35" s="74"/>
      <c r="TZS35" s="74"/>
      <c r="TZT35" s="75"/>
      <c r="TZU35" s="73"/>
      <c r="TZV35" s="74"/>
      <c r="TZW35" s="74"/>
      <c r="TZX35" s="75"/>
      <c r="TZY35" s="73"/>
      <c r="TZZ35" s="74"/>
      <c r="UAA35" s="74"/>
      <c r="UAB35" s="75"/>
      <c r="UAC35" s="73"/>
      <c r="UAD35" s="74"/>
      <c r="UAE35" s="74"/>
      <c r="UAF35" s="75"/>
      <c r="UAG35" s="73"/>
      <c r="UAH35" s="74"/>
      <c r="UAI35" s="74"/>
      <c r="UAJ35" s="75"/>
      <c r="UAK35" s="73"/>
      <c r="UAL35" s="74"/>
      <c r="UAM35" s="74"/>
      <c r="UAN35" s="75"/>
      <c r="UAO35" s="73"/>
      <c r="UAP35" s="74"/>
      <c r="UAQ35" s="74"/>
      <c r="UAR35" s="75"/>
      <c r="UAS35" s="73"/>
      <c r="UAT35" s="74"/>
      <c r="UAU35" s="74"/>
      <c r="UAV35" s="75"/>
      <c r="UAW35" s="73"/>
      <c r="UAX35" s="74"/>
      <c r="UAY35" s="74"/>
      <c r="UAZ35" s="75"/>
      <c r="UBA35" s="73"/>
      <c r="UBB35" s="74"/>
      <c r="UBC35" s="74"/>
      <c r="UBD35" s="75"/>
      <c r="UBE35" s="73"/>
      <c r="UBF35" s="74"/>
      <c r="UBG35" s="74"/>
      <c r="UBH35" s="75"/>
      <c r="UBI35" s="73"/>
      <c r="UBJ35" s="74"/>
      <c r="UBK35" s="74"/>
      <c r="UBL35" s="75"/>
      <c r="UBM35" s="73"/>
      <c r="UBN35" s="74"/>
      <c r="UBO35" s="74"/>
      <c r="UBP35" s="75"/>
      <c r="UBQ35" s="73"/>
      <c r="UBR35" s="74"/>
      <c r="UBS35" s="74"/>
      <c r="UBT35" s="75"/>
      <c r="UBU35" s="73"/>
      <c r="UBV35" s="74"/>
      <c r="UBW35" s="74"/>
      <c r="UBX35" s="75"/>
      <c r="UBY35" s="73"/>
      <c r="UBZ35" s="74"/>
      <c r="UCA35" s="74"/>
      <c r="UCB35" s="75"/>
      <c r="UCC35" s="73"/>
      <c r="UCD35" s="74"/>
      <c r="UCE35" s="74"/>
      <c r="UCF35" s="75"/>
      <c r="UCG35" s="73"/>
      <c r="UCH35" s="74"/>
      <c r="UCI35" s="74"/>
      <c r="UCJ35" s="75"/>
      <c r="UCK35" s="73"/>
      <c r="UCL35" s="74"/>
      <c r="UCM35" s="74"/>
      <c r="UCN35" s="75"/>
      <c r="UCO35" s="73"/>
      <c r="UCP35" s="74"/>
      <c r="UCQ35" s="74"/>
      <c r="UCR35" s="75"/>
      <c r="UCS35" s="73"/>
      <c r="UCT35" s="74"/>
      <c r="UCU35" s="74"/>
      <c r="UCV35" s="75"/>
      <c r="UCW35" s="73"/>
      <c r="UCX35" s="74"/>
      <c r="UCY35" s="74"/>
      <c r="UCZ35" s="75"/>
      <c r="UDA35" s="73"/>
      <c r="UDB35" s="74"/>
      <c r="UDC35" s="74"/>
      <c r="UDD35" s="75"/>
      <c r="UDE35" s="73"/>
      <c r="UDF35" s="74"/>
      <c r="UDG35" s="74"/>
      <c r="UDH35" s="75"/>
      <c r="UDI35" s="73"/>
      <c r="UDJ35" s="74"/>
      <c r="UDK35" s="74"/>
      <c r="UDL35" s="75"/>
      <c r="UDM35" s="73"/>
      <c r="UDN35" s="74"/>
      <c r="UDO35" s="74"/>
      <c r="UDP35" s="75"/>
      <c r="UDQ35" s="73"/>
      <c r="UDR35" s="74"/>
      <c r="UDS35" s="74"/>
      <c r="UDT35" s="75"/>
      <c r="UDU35" s="73"/>
      <c r="UDV35" s="74"/>
      <c r="UDW35" s="74"/>
      <c r="UDX35" s="75"/>
      <c r="UDY35" s="73"/>
      <c r="UDZ35" s="74"/>
      <c r="UEA35" s="74"/>
      <c r="UEB35" s="75"/>
      <c r="UEC35" s="73"/>
      <c r="UED35" s="74"/>
      <c r="UEE35" s="74"/>
      <c r="UEF35" s="75"/>
      <c r="UEG35" s="73"/>
      <c r="UEH35" s="74"/>
      <c r="UEI35" s="74"/>
      <c r="UEJ35" s="75"/>
      <c r="UEK35" s="73"/>
      <c r="UEL35" s="74"/>
      <c r="UEM35" s="74"/>
      <c r="UEN35" s="75"/>
      <c r="UEO35" s="73"/>
      <c r="UEP35" s="74"/>
      <c r="UEQ35" s="74"/>
      <c r="UER35" s="75"/>
      <c r="UES35" s="73"/>
      <c r="UET35" s="74"/>
      <c r="UEU35" s="74"/>
      <c r="UEV35" s="75"/>
      <c r="UEW35" s="73"/>
      <c r="UEX35" s="74"/>
      <c r="UEY35" s="74"/>
      <c r="UEZ35" s="75"/>
      <c r="UFA35" s="73"/>
      <c r="UFB35" s="74"/>
      <c r="UFC35" s="74"/>
      <c r="UFD35" s="75"/>
      <c r="UFE35" s="73"/>
      <c r="UFF35" s="74"/>
      <c r="UFG35" s="74"/>
      <c r="UFH35" s="75"/>
      <c r="UFI35" s="73"/>
      <c r="UFJ35" s="74"/>
      <c r="UFK35" s="74"/>
      <c r="UFL35" s="75"/>
      <c r="UFM35" s="73"/>
      <c r="UFN35" s="74"/>
      <c r="UFO35" s="74"/>
      <c r="UFP35" s="75"/>
      <c r="UFQ35" s="73"/>
      <c r="UFR35" s="74"/>
      <c r="UFS35" s="74"/>
      <c r="UFT35" s="75"/>
      <c r="UFU35" s="73"/>
      <c r="UFV35" s="74"/>
      <c r="UFW35" s="74"/>
      <c r="UFX35" s="75"/>
      <c r="UFY35" s="73"/>
      <c r="UFZ35" s="74"/>
      <c r="UGA35" s="74"/>
      <c r="UGB35" s="75"/>
      <c r="UGC35" s="73"/>
      <c r="UGD35" s="74"/>
      <c r="UGE35" s="74"/>
      <c r="UGF35" s="75"/>
      <c r="UGG35" s="73"/>
      <c r="UGH35" s="74"/>
      <c r="UGI35" s="74"/>
      <c r="UGJ35" s="75"/>
      <c r="UGK35" s="73"/>
      <c r="UGL35" s="74"/>
      <c r="UGM35" s="74"/>
      <c r="UGN35" s="75"/>
      <c r="UGO35" s="73"/>
      <c r="UGP35" s="74"/>
      <c r="UGQ35" s="74"/>
      <c r="UGR35" s="75"/>
      <c r="UGS35" s="73"/>
      <c r="UGT35" s="74"/>
      <c r="UGU35" s="74"/>
      <c r="UGV35" s="75"/>
      <c r="UGW35" s="73"/>
      <c r="UGX35" s="74"/>
      <c r="UGY35" s="74"/>
      <c r="UGZ35" s="75"/>
      <c r="UHA35" s="73"/>
      <c r="UHB35" s="74"/>
      <c r="UHC35" s="74"/>
      <c r="UHD35" s="75"/>
      <c r="UHE35" s="73"/>
      <c r="UHF35" s="74"/>
      <c r="UHG35" s="74"/>
      <c r="UHH35" s="75"/>
      <c r="UHI35" s="73"/>
      <c r="UHJ35" s="74"/>
      <c r="UHK35" s="74"/>
      <c r="UHL35" s="75"/>
      <c r="UHM35" s="73"/>
      <c r="UHN35" s="74"/>
      <c r="UHO35" s="74"/>
      <c r="UHP35" s="75"/>
      <c r="UHQ35" s="73"/>
      <c r="UHR35" s="74"/>
      <c r="UHS35" s="74"/>
      <c r="UHT35" s="75"/>
      <c r="UHU35" s="73"/>
      <c r="UHV35" s="74"/>
      <c r="UHW35" s="74"/>
      <c r="UHX35" s="75"/>
      <c r="UHY35" s="73"/>
      <c r="UHZ35" s="74"/>
      <c r="UIA35" s="74"/>
      <c r="UIB35" s="75"/>
      <c r="UIC35" s="73"/>
      <c r="UID35" s="74"/>
      <c r="UIE35" s="74"/>
      <c r="UIF35" s="75"/>
      <c r="UIG35" s="73"/>
      <c r="UIH35" s="74"/>
      <c r="UII35" s="74"/>
      <c r="UIJ35" s="75"/>
      <c r="UIK35" s="73"/>
      <c r="UIL35" s="74"/>
      <c r="UIM35" s="74"/>
      <c r="UIN35" s="75"/>
      <c r="UIO35" s="73"/>
      <c r="UIP35" s="74"/>
      <c r="UIQ35" s="74"/>
      <c r="UIR35" s="75"/>
      <c r="UIS35" s="73"/>
      <c r="UIT35" s="74"/>
      <c r="UIU35" s="74"/>
      <c r="UIV35" s="75"/>
      <c r="UIW35" s="73"/>
      <c r="UIX35" s="74"/>
      <c r="UIY35" s="74"/>
      <c r="UIZ35" s="75"/>
      <c r="UJA35" s="73"/>
      <c r="UJB35" s="74"/>
      <c r="UJC35" s="74"/>
      <c r="UJD35" s="75"/>
      <c r="UJE35" s="73"/>
      <c r="UJF35" s="74"/>
      <c r="UJG35" s="74"/>
      <c r="UJH35" s="75"/>
      <c r="UJI35" s="73"/>
      <c r="UJJ35" s="74"/>
      <c r="UJK35" s="74"/>
      <c r="UJL35" s="75"/>
      <c r="UJM35" s="73"/>
      <c r="UJN35" s="74"/>
      <c r="UJO35" s="74"/>
      <c r="UJP35" s="75"/>
      <c r="UJQ35" s="73"/>
      <c r="UJR35" s="74"/>
      <c r="UJS35" s="74"/>
      <c r="UJT35" s="75"/>
      <c r="UJU35" s="73"/>
      <c r="UJV35" s="74"/>
      <c r="UJW35" s="74"/>
      <c r="UJX35" s="75"/>
      <c r="UJY35" s="73"/>
      <c r="UJZ35" s="74"/>
      <c r="UKA35" s="74"/>
      <c r="UKB35" s="75"/>
      <c r="UKC35" s="73"/>
      <c r="UKD35" s="74"/>
      <c r="UKE35" s="74"/>
      <c r="UKF35" s="75"/>
      <c r="UKG35" s="73"/>
      <c r="UKH35" s="74"/>
      <c r="UKI35" s="74"/>
      <c r="UKJ35" s="75"/>
      <c r="UKK35" s="73"/>
      <c r="UKL35" s="74"/>
      <c r="UKM35" s="74"/>
      <c r="UKN35" s="75"/>
      <c r="UKO35" s="73"/>
      <c r="UKP35" s="74"/>
      <c r="UKQ35" s="74"/>
      <c r="UKR35" s="75"/>
      <c r="UKS35" s="73"/>
      <c r="UKT35" s="74"/>
      <c r="UKU35" s="74"/>
      <c r="UKV35" s="75"/>
      <c r="UKW35" s="73"/>
      <c r="UKX35" s="74"/>
      <c r="UKY35" s="74"/>
      <c r="UKZ35" s="75"/>
      <c r="ULA35" s="73"/>
      <c r="ULB35" s="74"/>
      <c r="ULC35" s="74"/>
      <c r="ULD35" s="75"/>
      <c r="ULE35" s="73"/>
      <c r="ULF35" s="74"/>
      <c r="ULG35" s="74"/>
      <c r="ULH35" s="75"/>
      <c r="ULI35" s="73"/>
      <c r="ULJ35" s="74"/>
      <c r="ULK35" s="74"/>
      <c r="ULL35" s="75"/>
      <c r="ULM35" s="73"/>
      <c r="ULN35" s="74"/>
      <c r="ULO35" s="74"/>
      <c r="ULP35" s="75"/>
      <c r="ULQ35" s="73"/>
      <c r="ULR35" s="74"/>
      <c r="ULS35" s="74"/>
      <c r="ULT35" s="75"/>
      <c r="ULU35" s="73"/>
      <c r="ULV35" s="74"/>
      <c r="ULW35" s="74"/>
      <c r="ULX35" s="75"/>
      <c r="ULY35" s="73"/>
      <c r="ULZ35" s="74"/>
      <c r="UMA35" s="74"/>
      <c r="UMB35" s="75"/>
      <c r="UMC35" s="73"/>
      <c r="UMD35" s="74"/>
      <c r="UME35" s="74"/>
      <c r="UMF35" s="75"/>
      <c r="UMG35" s="73"/>
      <c r="UMH35" s="74"/>
      <c r="UMI35" s="74"/>
      <c r="UMJ35" s="75"/>
      <c r="UMK35" s="73"/>
      <c r="UML35" s="74"/>
      <c r="UMM35" s="74"/>
      <c r="UMN35" s="75"/>
      <c r="UMO35" s="73"/>
      <c r="UMP35" s="74"/>
      <c r="UMQ35" s="74"/>
      <c r="UMR35" s="75"/>
      <c r="UMS35" s="73"/>
      <c r="UMT35" s="74"/>
      <c r="UMU35" s="74"/>
      <c r="UMV35" s="75"/>
      <c r="UMW35" s="73"/>
      <c r="UMX35" s="74"/>
      <c r="UMY35" s="74"/>
      <c r="UMZ35" s="75"/>
      <c r="UNA35" s="73"/>
      <c r="UNB35" s="74"/>
      <c r="UNC35" s="74"/>
      <c r="UND35" s="75"/>
      <c r="UNE35" s="73"/>
      <c r="UNF35" s="74"/>
      <c r="UNG35" s="74"/>
      <c r="UNH35" s="75"/>
      <c r="UNI35" s="73"/>
      <c r="UNJ35" s="74"/>
      <c r="UNK35" s="74"/>
      <c r="UNL35" s="75"/>
      <c r="UNM35" s="73"/>
      <c r="UNN35" s="74"/>
      <c r="UNO35" s="74"/>
      <c r="UNP35" s="75"/>
      <c r="UNQ35" s="73"/>
      <c r="UNR35" s="74"/>
      <c r="UNS35" s="74"/>
      <c r="UNT35" s="75"/>
      <c r="UNU35" s="73"/>
      <c r="UNV35" s="74"/>
      <c r="UNW35" s="74"/>
      <c r="UNX35" s="75"/>
      <c r="UNY35" s="73"/>
      <c r="UNZ35" s="74"/>
      <c r="UOA35" s="74"/>
      <c r="UOB35" s="75"/>
      <c r="UOC35" s="73"/>
      <c r="UOD35" s="74"/>
      <c r="UOE35" s="74"/>
      <c r="UOF35" s="75"/>
      <c r="UOG35" s="73"/>
      <c r="UOH35" s="74"/>
      <c r="UOI35" s="74"/>
      <c r="UOJ35" s="75"/>
      <c r="UOK35" s="73"/>
      <c r="UOL35" s="74"/>
      <c r="UOM35" s="74"/>
      <c r="UON35" s="75"/>
      <c r="UOO35" s="73"/>
      <c r="UOP35" s="74"/>
      <c r="UOQ35" s="74"/>
      <c r="UOR35" s="75"/>
      <c r="UOS35" s="73"/>
      <c r="UOT35" s="74"/>
      <c r="UOU35" s="74"/>
      <c r="UOV35" s="75"/>
      <c r="UOW35" s="73"/>
      <c r="UOX35" s="74"/>
      <c r="UOY35" s="74"/>
      <c r="UOZ35" s="75"/>
      <c r="UPA35" s="73"/>
      <c r="UPB35" s="74"/>
      <c r="UPC35" s="74"/>
      <c r="UPD35" s="75"/>
      <c r="UPE35" s="73"/>
      <c r="UPF35" s="74"/>
      <c r="UPG35" s="74"/>
      <c r="UPH35" s="75"/>
      <c r="UPI35" s="73"/>
      <c r="UPJ35" s="74"/>
      <c r="UPK35" s="74"/>
      <c r="UPL35" s="75"/>
      <c r="UPM35" s="73"/>
      <c r="UPN35" s="74"/>
      <c r="UPO35" s="74"/>
      <c r="UPP35" s="75"/>
      <c r="UPQ35" s="73"/>
      <c r="UPR35" s="74"/>
      <c r="UPS35" s="74"/>
      <c r="UPT35" s="75"/>
      <c r="UPU35" s="73"/>
      <c r="UPV35" s="74"/>
      <c r="UPW35" s="74"/>
      <c r="UPX35" s="75"/>
      <c r="UPY35" s="73"/>
      <c r="UPZ35" s="74"/>
      <c r="UQA35" s="74"/>
      <c r="UQB35" s="75"/>
      <c r="UQC35" s="73"/>
      <c r="UQD35" s="74"/>
      <c r="UQE35" s="74"/>
      <c r="UQF35" s="75"/>
      <c r="UQG35" s="73"/>
      <c r="UQH35" s="74"/>
      <c r="UQI35" s="74"/>
      <c r="UQJ35" s="75"/>
      <c r="UQK35" s="73"/>
      <c r="UQL35" s="74"/>
      <c r="UQM35" s="74"/>
      <c r="UQN35" s="75"/>
      <c r="UQO35" s="73"/>
      <c r="UQP35" s="74"/>
      <c r="UQQ35" s="74"/>
      <c r="UQR35" s="75"/>
      <c r="UQS35" s="73"/>
      <c r="UQT35" s="74"/>
      <c r="UQU35" s="74"/>
      <c r="UQV35" s="75"/>
      <c r="UQW35" s="73"/>
      <c r="UQX35" s="74"/>
      <c r="UQY35" s="74"/>
      <c r="UQZ35" s="75"/>
      <c r="URA35" s="73"/>
      <c r="URB35" s="74"/>
      <c r="URC35" s="74"/>
      <c r="URD35" s="75"/>
      <c r="URE35" s="73"/>
      <c r="URF35" s="74"/>
      <c r="URG35" s="74"/>
      <c r="URH35" s="75"/>
      <c r="URI35" s="73"/>
      <c r="URJ35" s="74"/>
      <c r="URK35" s="74"/>
      <c r="URL35" s="75"/>
      <c r="URM35" s="73"/>
      <c r="URN35" s="74"/>
      <c r="URO35" s="74"/>
      <c r="URP35" s="75"/>
      <c r="URQ35" s="73"/>
      <c r="URR35" s="74"/>
      <c r="URS35" s="74"/>
      <c r="URT35" s="75"/>
      <c r="URU35" s="73"/>
      <c r="URV35" s="74"/>
      <c r="URW35" s="74"/>
      <c r="URX35" s="75"/>
      <c r="URY35" s="73"/>
      <c r="URZ35" s="74"/>
      <c r="USA35" s="74"/>
      <c r="USB35" s="75"/>
      <c r="USC35" s="73"/>
      <c r="USD35" s="74"/>
      <c r="USE35" s="74"/>
      <c r="USF35" s="75"/>
      <c r="USG35" s="73"/>
      <c r="USH35" s="74"/>
      <c r="USI35" s="74"/>
      <c r="USJ35" s="75"/>
      <c r="USK35" s="73"/>
      <c r="USL35" s="74"/>
      <c r="USM35" s="74"/>
      <c r="USN35" s="75"/>
      <c r="USO35" s="73"/>
      <c r="USP35" s="74"/>
      <c r="USQ35" s="74"/>
      <c r="USR35" s="75"/>
      <c r="USS35" s="73"/>
      <c r="UST35" s="74"/>
      <c r="USU35" s="74"/>
      <c r="USV35" s="75"/>
      <c r="USW35" s="73"/>
      <c r="USX35" s="74"/>
      <c r="USY35" s="74"/>
      <c r="USZ35" s="75"/>
      <c r="UTA35" s="73"/>
      <c r="UTB35" s="74"/>
      <c r="UTC35" s="74"/>
      <c r="UTD35" s="75"/>
      <c r="UTE35" s="73"/>
      <c r="UTF35" s="74"/>
      <c r="UTG35" s="74"/>
      <c r="UTH35" s="75"/>
      <c r="UTI35" s="73"/>
      <c r="UTJ35" s="74"/>
      <c r="UTK35" s="74"/>
      <c r="UTL35" s="75"/>
      <c r="UTM35" s="73"/>
      <c r="UTN35" s="74"/>
      <c r="UTO35" s="74"/>
      <c r="UTP35" s="75"/>
      <c r="UTQ35" s="73"/>
      <c r="UTR35" s="74"/>
      <c r="UTS35" s="74"/>
      <c r="UTT35" s="75"/>
      <c r="UTU35" s="73"/>
      <c r="UTV35" s="74"/>
      <c r="UTW35" s="74"/>
      <c r="UTX35" s="75"/>
      <c r="UTY35" s="73"/>
      <c r="UTZ35" s="74"/>
      <c r="UUA35" s="74"/>
      <c r="UUB35" s="75"/>
      <c r="UUC35" s="73"/>
      <c r="UUD35" s="74"/>
      <c r="UUE35" s="74"/>
      <c r="UUF35" s="75"/>
      <c r="UUG35" s="73"/>
      <c r="UUH35" s="74"/>
      <c r="UUI35" s="74"/>
      <c r="UUJ35" s="75"/>
      <c r="UUK35" s="73"/>
      <c r="UUL35" s="74"/>
      <c r="UUM35" s="74"/>
      <c r="UUN35" s="75"/>
      <c r="UUO35" s="73"/>
      <c r="UUP35" s="74"/>
      <c r="UUQ35" s="74"/>
      <c r="UUR35" s="75"/>
      <c r="UUS35" s="73"/>
      <c r="UUT35" s="74"/>
      <c r="UUU35" s="74"/>
      <c r="UUV35" s="75"/>
      <c r="UUW35" s="73"/>
      <c r="UUX35" s="74"/>
      <c r="UUY35" s="74"/>
      <c r="UUZ35" s="75"/>
      <c r="UVA35" s="73"/>
      <c r="UVB35" s="74"/>
      <c r="UVC35" s="74"/>
      <c r="UVD35" s="75"/>
      <c r="UVE35" s="73"/>
      <c r="UVF35" s="74"/>
      <c r="UVG35" s="74"/>
      <c r="UVH35" s="75"/>
      <c r="UVI35" s="73"/>
      <c r="UVJ35" s="74"/>
      <c r="UVK35" s="74"/>
      <c r="UVL35" s="75"/>
      <c r="UVM35" s="73"/>
      <c r="UVN35" s="74"/>
      <c r="UVO35" s="74"/>
      <c r="UVP35" s="75"/>
      <c r="UVQ35" s="73"/>
      <c r="UVR35" s="74"/>
      <c r="UVS35" s="74"/>
      <c r="UVT35" s="75"/>
      <c r="UVU35" s="73"/>
      <c r="UVV35" s="74"/>
      <c r="UVW35" s="74"/>
      <c r="UVX35" s="75"/>
      <c r="UVY35" s="73"/>
      <c r="UVZ35" s="74"/>
      <c r="UWA35" s="74"/>
      <c r="UWB35" s="75"/>
      <c r="UWC35" s="73"/>
      <c r="UWD35" s="74"/>
      <c r="UWE35" s="74"/>
      <c r="UWF35" s="75"/>
      <c r="UWG35" s="73"/>
      <c r="UWH35" s="74"/>
      <c r="UWI35" s="74"/>
      <c r="UWJ35" s="75"/>
      <c r="UWK35" s="73"/>
      <c r="UWL35" s="74"/>
      <c r="UWM35" s="74"/>
      <c r="UWN35" s="75"/>
      <c r="UWO35" s="73"/>
      <c r="UWP35" s="74"/>
      <c r="UWQ35" s="74"/>
      <c r="UWR35" s="75"/>
      <c r="UWS35" s="73"/>
      <c r="UWT35" s="74"/>
      <c r="UWU35" s="74"/>
      <c r="UWV35" s="75"/>
      <c r="UWW35" s="73"/>
      <c r="UWX35" s="74"/>
      <c r="UWY35" s="74"/>
      <c r="UWZ35" s="75"/>
      <c r="UXA35" s="73"/>
      <c r="UXB35" s="74"/>
      <c r="UXC35" s="74"/>
      <c r="UXD35" s="75"/>
      <c r="UXE35" s="73"/>
      <c r="UXF35" s="74"/>
      <c r="UXG35" s="74"/>
      <c r="UXH35" s="75"/>
      <c r="UXI35" s="73"/>
      <c r="UXJ35" s="74"/>
      <c r="UXK35" s="74"/>
      <c r="UXL35" s="75"/>
      <c r="UXM35" s="73"/>
      <c r="UXN35" s="74"/>
      <c r="UXO35" s="74"/>
      <c r="UXP35" s="75"/>
      <c r="UXQ35" s="73"/>
      <c r="UXR35" s="74"/>
      <c r="UXS35" s="74"/>
      <c r="UXT35" s="75"/>
      <c r="UXU35" s="73"/>
      <c r="UXV35" s="74"/>
      <c r="UXW35" s="74"/>
      <c r="UXX35" s="75"/>
      <c r="UXY35" s="73"/>
      <c r="UXZ35" s="74"/>
      <c r="UYA35" s="74"/>
      <c r="UYB35" s="75"/>
      <c r="UYC35" s="73"/>
      <c r="UYD35" s="74"/>
      <c r="UYE35" s="74"/>
      <c r="UYF35" s="75"/>
      <c r="UYG35" s="73"/>
      <c r="UYH35" s="74"/>
      <c r="UYI35" s="74"/>
      <c r="UYJ35" s="75"/>
      <c r="UYK35" s="73"/>
      <c r="UYL35" s="74"/>
      <c r="UYM35" s="74"/>
      <c r="UYN35" s="75"/>
      <c r="UYO35" s="73"/>
      <c r="UYP35" s="74"/>
      <c r="UYQ35" s="74"/>
      <c r="UYR35" s="75"/>
      <c r="UYS35" s="73"/>
      <c r="UYT35" s="74"/>
      <c r="UYU35" s="74"/>
      <c r="UYV35" s="75"/>
      <c r="UYW35" s="73"/>
      <c r="UYX35" s="74"/>
      <c r="UYY35" s="74"/>
      <c r="UYZ35" s="75"/>
      <c r="UZA35" s="73"/>
      <c r="UZB35" s="74"/>
      <c r="UZC35" s="74"/>
      <c r="UZD35" s="75"/>
      <c r="UZE35" s="73"/>
      <c r="UZF35" s="74"/>
      <c r="UZG35" s="74"/>
      <c r="UZH35" s="75"/>
      <c r="UZI35" s="73"/>
      <c r="UZJ35" s="74"/>
      <c r="UZK35" s="74"/>
      <c r="UZL35" s="75"/>
      <c r="UZM35" s="73"/>
      <c r="UZN35" s="74"/>
      <c r="UZO35" s="74"/>
      <c r="UZP35" s="75"/>
      <c r="UZQ35" s="73"/>
      <c r="UZR35" s="74"/>
      <c r="UZS35" s="74"/>
      <c r="UZT35" s="75"/>
      <c r="UZU35" s="73"/>
      <c r="UZV35" s="74"/>
      <c r="UZW35" s="74"/>
      <c r="UZX35" s="75"/>
      <c r="UZY35" s="73"/>
      <c r="UZZ35" s="74"/>
      <c r="VAA35" s="74"/>
      <c r="VAB35" s="75"/>
      <c r="VAC35" s="73"/>
      <c r="VAD35" s="74"/>
      <c r="VAE35" s="74"/>
      <c r="VAF35" s="75"/>
      <c r="VAG35" s="73"/>
      <c r="VAH35" s="74"/>
      <c r="VAI35" s="74"/>
      <c r="VAJ35" s="75"/>
      <c r="VAK35" s="73"/>
      <c r="VAL35" s="74"/>
      <c r="VAM35" s="74"/>
      <c r="VAN35" s="75"/>
      <c r="VAO35" s="73"/>
      <c r="VAP35" s="74"/>
      <c r="VAQ35" s="74"/>
      <c r="VAR35" s="75"/>
      <c r="VAS35" s="73"/>
      <c r="VAT35" s="74"/>
      <c r="VAU35" s="74"/>
      <c r="VAV35" s="75"/>
      <c r="VAW35" s="73"/>
      <c r="VAX35" s="74"/>
      <c r="VAY35" s="74"/>
      <c r="VAZ35" s="75"/>
      <c r="VBA35" s="73"/>
      <c r="VBB35" s="74"/>
      <c r="VBC35" s="74"/>
      <c r="VBD35" s="75"/>
      <c r="VBE35" s="73"/>
      <c r="VBF35" s="74"/>
      <c r="VBG35" s="74"/>
      <c r="VBH35" s="75"/>
      <c r="VBI35" s="73"/>
      <c r="VBJ35" s="74"/>
      <c r="VBK35" s="74"/>
      <c r="VBL35" s="75"/>
      <c r="VBM35" s="73"/>
      <c r="VBN35" s="74"/>
      <c r="VBO35" s="74"/>
      <c r="VBP35" s="75"/>
      <c r="VBQ35" s="73"/>
      <c r="VBR35" s="74"/>
      <c r="VBS35" s="74"/>
      <c r="VBT35" s="75"/>
      <c r="VBU35" s="73"/>
      <c r="VBV35" s="74"/>
      <c r="VBW35" s="74"/>
      <c r="VBX35" s="75"/>
      <c r="VBY35" s="73"/>
      <c r="VBZ35" s="74"/>
      <c r="VCA35" s="74"/>
      <c r="VCB35" s="75"/>
      <c r="VCC35" s="73"/>
      <c r="VCD35" s="74"/>
      <c r="VCE35" s="74"/>
      <c r="VCF35" s="75"/>
      <c r="VCG35" s="73"/>
      <c r="VCH35" s="74"/>
      <c r="VCI35" s="74"/>
      <c r="VCJ35" s="75"/>
      <c r="VCK35" s="73"/>
      <c r="VCL35" s="74"/>
      <c r="VCM35" s="74"/>
      <c r="VCN35" s="75"/>
      <c r="VCO35" s="73"/>
      <c r="VCP35" s="74"/>
      <c r="VCQ35" s="74"/>
      <c r="VCR35" s="75"/>
      <c r="VCS35" s="73"/>
      <c r="VCT35" s="74"/>
      <c r="VCU35" s="74"/>
      <c r="VCV35" s="75"/>
      <c r="VCW35" s="73"/>
      <c r="VCX35" s="74"/>
      <c r="VCY35" s="74"/>
      <c r="VCZ35" s="75"/>
      <c r="VDA35" s="73"/>
      <c r="VDB35" s="74"/>
      <c r="VDC35" s="74"/>
      <c r="VDD35" s="75"/>
      <c r="VDE35" s="73"/>
      <c r="VDF35" s="74"/>
      <c r="VDG35" s="74"/>
      <c r="VDH35" s="75"/>
      <c r="VDI35" s="73"/>
      <c r="VDJ35" s="74"/>
      <c r="VDK35" s="74"/>
      <c r="VDL35" s="75"/>
      <c r="VDM35" s="73"/>
      <c r="VDN35" s="74"/>
      <c r="VDO35" s="74"/>
      <c r="VDP35" s="75"/>
      <c r="VDQ35" s="73"/>
      <c r="VDR35" s="74"/>
      <c r="VDS35" s="74"/>
      <c r="VDT35" s="75"/>
      <c r="VDU35" s="73"/>
      <c r="VDV35" s="74"/>
      <c r="VDW35" s="74"/>
      <c r="VDX35" s="75"/>
      <c r="VDY35" s="73"/>
      <c r="VDZ35" s="74"/>
      <c r="VEA35" s="74"/>
      <c r="VEB35" s="75"/>
      <c r="VEC35" s="73"/>
      <c r="VED35" s="74"/>
      <c r="VEE35" s="74"/>
      <c r="VEF35" s="75"/>
      <c r="VEG35" s="73"/>
      <c r="VEH35" s="74"/>
      <c r="VEI35" s="74"/>
      <c r="VEJ35" s="75"/>
      <c r="VEK35" s="73"/>
      <c r="VEL35" s="74"/>
      <c r="VEM35" s="74"/>
      <c r="VEN35" s="75"/>
      <c r="VEO35" s="73"/>
      <c r="VEP35" s="74"/>
      <c r="VEQ35" s="74"/>
      <c r="VER35" s="75"/>
      <c r="VES35" s="73"/>
      <c r="VET35" s="74"/>
      <c r="VEU35" s="74"/>
      <c r="VEV35" s="75"/>
      <c r="VEW35" s="73"/>
      <c r="VEX35" s="74"/>
      <c r="VEY35" s="74"/>
      <c r="VEZ35" s="75"/>
      <c r="VFA35" s="73"/>
      <c r="VFB35" s="74"/>
      <c r="VFC35" s="74"/>
      <c r="VFD35" s="75"/>
      <c r="VFE35" s="73"/>
      <c r="VFF35" s="74"/>
      <c r="VFG35" s="74"/>
      <c r="VFH35" s="75"/>
      <c r="VFI35" s="73"/>
      <c r="VFJ35" s="74"/>
      <c r="VFK35" s="74"/>
      <c r="VFL35" s="75"/>
      <c r="VFM35" s="73"/>
      <c r="VFN35" s="74"/>
      <c r="VFO35" s="74"/>
      <c r="VFP35" s="75"/>
      <c r="VFQ35" s="73"/>
      <c r="VFR35" s="74"/>
      <c r="VFS35" s="74"/>
      <c r="VFT35" s="75"/>
      <c r="VFU35" s="73"/>
      <c r="VFV35" s="74"/>
      <c r="VFW35" s="74"/>
      <c r="VFX35" s="75"/>
      <c r="VFY35" s="73"/>
      <c r="VFZ35" s="74"/>
      <c r="VGA35" s="74"/>
      <c r="VGB35" s="75"/>
      <c r="VGC35" s="73"/>
      <c r="VGD35" s="74"/>
      <c r="VGE35" s="74"/>
      <c r="VGF35" s="75"/>
      <c r="VGG35" s="73"/>
      <c r="VGH35" s="74"/>
      <c r="VGI35" s="74"/>
      <c r="VGJ35" s="75"/>
      <c r="VGK35" s="73"/>
      <c r="VGL35" s="74"/>
      <c r="VGM35" s="74"/>
      <c r="VGN35" s="75"/>
      <c r="VGO35" s="73"/>
      <c r="VGP35" s="74"/>
      <c r="VGQ35" s="74"/>
      <c r="VGR35" s="75"/>
      <c r="VGS35" s="73"/>
      <c r="VGT35" s="74"/>
      <c r="VGU35" s="74"/>
      <c r="VGV35" s="75"/>
      <c r="VGW35" s="73"/>
      <c r="VGX35" s="74"/>
      <c r="VGY35" s="74"/>
      <c r="VGZ35" s="75"/>
      <c r="VHA35" s="73"/>
      <c r="VHB35" s="74"/>
      <c r="VHC35" s="74"/>
      <c r="VHD35" s="75"/>
      <c r="VHE35" s="73"/>
      <c r="VHF35" s="74"/>
      <c r="VHG35" s="74"/>
      <c r="VHH35" s="75"/>
      <c r="VHI35" s="73"/>
      <c r="VHJ35" s="74"/>
      <c r="VHK35" s="74"/>
      <c r="VHL35" s="75"/>
      <c r="VHM35" s="73"/>
      <c r="VHN35" s="74"/>
      <c r="VHO35" s="74"/>
      <c r="VHP35" s="75"/>
      <c r="VHQ35" s="73"/>
      <c r="VHR35" s="74"/>
      <c r="VHS35" s="74"/>
      <c r="VHT35" s="75"/>
      <c r="VHU35" s="73"/>
      <c r="VHV35" s="74"/>
      <c r="VHW35" s="74"/>
      <c r="VHX35" s="75"/>
      <c r="VHY35" s="73"/>
      <c r="VHZ35" s="74"/>
      <c r="VIA35" s="74"/>
      <c r="VIB35" s="75"/>
      <c r="VIC35" s="73"/>
      <c r="VID35" s="74"/>
      <c r="VIE35" s="74"/>
      <c r="VIF35" s="75"/>
      <c r="VIG35" s="73"/>
      <c r="VIH35" s="74"/>
      <c r="VII35" s="74"/>
      <c r="VIJ35" s="75"/>
      <c r="VIK35" s="73"/>
      <c r="VIL35" s="74"/>
      <c r="VIM35" s="74"/>
      <c r="VIN35" s="75"/>
      <c r="VIO35" s="73"/>
      <c r="VIP35" s="74"/>
      <c r="VIQ35" s="74"/>
      <c r="VIR35" s="75"/>
      <c r="VIS35" s="73"/>
      <c r="VIT35" s="74"/>
      <c r="VIU35" s="74"/>
      <c r="VIV35" s="75"/>
      <c r="VIW35" s="73"/>
      <c r="VIX35" s="74"/>
      <c r="VIY35" s="74"/>
      <c r="VIZ35" s="75"/>
      <c r="VJA35" s="73"/>
      <c r="VJB35" s="74"/>
      <c r="VJC35" s="74"/>
      <c r="VJD35" s="75"/>
      <c r="VJE35" s="73"/>
      <c r="VJF35" s="74"/>
      <c r="VJG35" s="74"/>
      <c r="VJH35" s="75"/>
      <c r="VJI35" s="73"/>
      <c r="VJJ35" s="74"/>
      <c r="VJK35" s="74"/>
      <c r="VJL35" s="75"/>
      <c r="VJM35" s="73"/>
      <c r="VJN35" s="74"/>
      <c r="VJO35" s="74"/>
      <c r="VJP35" s="75"/>
      <c r="VJQ35" s="73"/>
      <c r="VJR35" s="74"/>
      <c r="VJS35" s="74"/>
      <c r="VJT35" s="75"/>
      <c r="VJU35" s="73"/>
      <c r="VJV35" s="74"/>
      <c r="VJW35" s="74"/>
      <c r="VJX35" s="75"/>
      <c r="VJY35" s="73"/>
      <c r="VJZ35" s="74"/>
      <c r="VKA35" s="74"/>
      <c r="VKB35" s="75"/>
      <c r="VKC35" s="73"/>
      <c r="VKD35" s="74"/>
      <c r="VKE35" s="74"/>
      <c r="VKF35" s="75"/>
      <c r="VKG35" s="73"/>
      <c r="VKH35" s="74"/>
      <c r="VKI35" s="74"/>
      <c r="VKJ35" s="75"/>
      <c r="VKK35" s="73"/>
      <c r="VKL35" s="74"/>
      <c r="VKM35" s="74"/>
      <c r="VKN35" s="75"/>
      <c r="VKO35" s="73"/>
      <c r="VKP35" s="74"/>
      <c r="VKQ35" s="74"/>
      <c r="VKR35" s="75"/>
      <c r="VKS35" s="73"/>
      <c r="VKT35" s="74"/>
      <c r="VKU35" s="74"/>
      <c r="VKV35" s="75"/>
      <c r="VKW35" s="73"/>
      <c r="VKX35" s="74"/>
      <c r="VKY35" s="74"/>
      <c r="VKZ35" s="75"/>
      <c r="VLA35" s="73"/>
      <c r="VLB35" s="74"/>
      <c r="VLC35" s="74"/>
      <c r="VLD35" s="75"/>
      <c r="VLE35" s="73"/>
      <c r="VLF35" s="74"/>
      <c r="VLG35" s="74"/>
      <c r="VLH35" s="75"/>
      <c r="VLI35" s="73"/>
      <c r="VLJ35" s="74"/>
      <c r="VLK35" s="74"/>
      <c r="VLL35" s="75"/>
      <c r="VLM35" s="73"/>
      <c r="VLN35" s="74"/>
      <c r="VLO35" s="74"/>
      <c r="VLP35" s="75"/>
      <c r="VLQ35" s="73"/>
      <c r="VLR35" s="74"/>
      <c r="VLS35" s="74"/>
      <c r="VLT35" s="75"/>
      <c r="VLU35" s="73"/>
      <c r="VLV35" s="74"/>
      <c r="VLW35" s="74"/>
      <c r="VLX35" s="75"/>
      <c r="VLY35" s="73"/>
      <c r="VLZ35" s="74"/>
      <c r="VMA35" s="74"/>
      <c r="VMB35" s="75"/>
      <c r="VMC35" s="73"/>
      <c r="VMD35" s="74"/>
      <c r="VME35" s="74"/>
      <c r="VMF35" s="75"/>
      <c r="VMG35" s="73"/>
      <c r="VMH35" s="74"/>
      <c r="VMI35" s="74"/>
      <c r="VMJ35" s="75"/>
      <c r="VMK35" s="73"/>
      <c r="VML35" s="74"/>
      <c r="VMM35" s="74"/>
      <c r="VMN35" s="75"/>
      <c r="VMO35" s="73"/>
      <c r="VMP35" s="74"/>
      <c r="VMQ35" s="74"/>
      <c r="VMR35" s="75"/>
      <c r="VMS35" s="73"/>
      <c r="VMT35" s="74"/>
      <c r="VMU35" s="74"/>
      <c r="VMV35" s="75"/>
      <c r="VMW35" s="73"/>
      <c r="VMX35" s="74"/>
      <c r="VMY35" s="74"/>
      <c r="VMZ35" s="75"/>
      <c r="VNA35" s="73"/>
      <c r="VNB35" s="74"/>
      <c r="VNC35" s="74"/>
      <c r="VND35" s="75"/>
      <c r="VNE35" s="73"/>
      <c r="VNF35" s="74"/>
      <c r="VNG35" s="74"/>
      <c r="VNH35" s="75"/>
      <c r="VNI35" s="73"/>
      <c r="VNJ35" s="74"/>
      <c r="VNK35" s="74"/>
      <c r="VNL35" s="75"/>
      <c r="VNM35" s="73"/>
      <c r="VNN35" s="74"/>
      <c r="VNO35" s="74"/>
      <c r="VNP35" s="75"/>
      <c r="VNQ35" s="73"/>
      <c r="VNR35" s="74"/>
      <c r="VNS35" s="74"/>
      <c r="VNT35" s="75"/>
      <c r="VNU35" s="73"/>
      <c r="VNV35" s="74"/>
      <c r="VNW35" s="74"/>
      <c r="VNX35" s="75"/>
      <c r="VNY35" s="73"/>
      <c r="VNZ35" s="74"/>
      <c r="VOA35" s="74"/>
      <c r="VOB35" s="75"/>
      <c r="VOC35" s="73"/>
      <c r="VOD35" s="74"/>
      <c r="VOE35" s="74"/>
      <c r="VOF35" s="75"/>
      <c r="VOG35" s="73"/>
      <c r="VOH35" s="74"/>
      <c r="VOI35" s="74"/>
      <c r="VOJ35" s="75"/>
      <c r="VOK35" s="73"/>
      <c r="VOL35" s="74"/>
      <c r="VOM35" s="74"/>
      <c r="VON35" s="75"/>
      <c r="VOO35" s="73"/>
      <c r="VOP35" s="74"/>
      <c r="VOQ35" s="74"/>
      <c r="VOR35" s="75"/>
      <c r="VOS35" s="73"/>
      <c r="VOT35" s="74"/>
      <c r="VOU35" s="74"/>
      <c r="VOV35" s="75"/>
      <c r="VOW35" s="73"/>
      <c r="VOX35" s="74"/>
      <c r="VOY35" s="74"/>
      <c r="VOZ35" s="75"/>
      <c r="VPA35" s="73"/>
      <c r="VPB35" s="74"/>
      <c r="VPC35" s="74"/>
      <c r="VPD35" s="75"/>
      <c r="VPE35" s="73"/>
      <c r="VPF35" s="74"/>
      <c r="VPG35" s="74"/>
      <c r="VPH35" s="75"/>
      <c r="VPI35" s="73"/>
      <c r="VPJ35" s="74"/>
      <c r="VPK35" s="74"/>
      <c r="VPL35" s="75"/>
      <c r="VPM35" s="73"/>
      <c r="VPN35" s="74"/>
      <c r="VPO35" s="74"/>
      <c r="VPP35" s="75"/>
      <c r="VPQ35" s="73"/>
      <c r="VPR35" s="74"/>
      <c r="VPS35" s="74"/>
      <c r="VPT35" s="75"/>
      <c r="VPU35" s="73"/>
      <c r="VPV35" s="74"/>
      <c r="VPW35" s="74"/>
      <c r="VPX35" s="75"/>
      <c r="VPY35" s="73"/>
      <c r="VPZ35" s="74"/>
      <c r="VQA35" s="74"/>
      <c r="VQB35" s="75"/>
      <c r="VQC35" s="73"/>
      <c r="VQD35" s="74"/>
      <c r="VQE35" s="74"/>
      <c r="VQF35" s="75"/>
      <c r="VQG35" s="73"/>
      <c r="VQH35" s="74"/>
      <c r="VQI35" s="74"/>
      <c r="VQJ35" s="75"/>
      <c r="VQK35" s="73"/>
      <c r="VQL35" s="74"/>
      <c r="VQM35" s="74"/>
      <c r="VQN35" s="75"/>
      <c r="VQO35" s="73"/>
      <c r="VQP35" s="74"/>
      <c r="VQQ35" s="74"/>
      <c r="VQR35" s="75"/>
      <c r="VQS35" s="73"/>
      <c r="VQT35" s="74"/>
      <c r="VQU35" s="74"/>
      <c r="VQV35" s="75"/>
      <c r="VQW35" s="73"/>
      <c r="VQX35" s="74"/>
      <c r="VQY35" s="74"/>
      <c r="VQZ35" s="75"/>
      <c r="VRA35" s="73"/>
      <c r="VRB35" s="74"/>
      <c r="VRC35" s="74"/>
      <c r="VRD35" s="75"/>
      <c r="VRE35" s="73"/>
      <c r="VRF35" s="74"/>
      <c r="VRG35" s="74"/>
      <c r="VRH35" s="75"/>
      <c r="VRI35" s="73"/>
      <c r="VRJ35" s="74"/>
      <c r="VRK35" s="74"/>
      <c r="VRL35" s="75"/>
      <c r="VRM35" s="73"/>
      <c r="VRN35" s="74"/>
      <c r="VRO35" s="74"/>
      <c r="VRP35" s="75"/>
      <c r="VRQ35" s="73"/>
      <c r="VRR35" s="74"/>
      <c r="VRS35" s="74"/>
      <c r="VRT35" s="75"/>
      <c r="VRU35" s="73"/>
      <c r="VRV35" s="74"/>
      <c r="VRW35" s="74"/>
      <c r="VRX35" s="75"/>
      <c r="VRY35" s="73"/>
      <c r="VRZ35" s="74"/>
      <c r="VSA35" s="74"/>
      <c r="VSB35" s="75"/>
      <c r="VSC35" s="73"/>
      <c r="VSD35" s="74"/>
      <c r="VSE35" s="74"/>
      <c r="VSF35" s="75"/>
      <c r="VSG35" s="73"/>
      <c r="VSH35" s="74"/>
      <c r="VSI35" s="74"/>
      <c r="VSJ35" s="75"/>
      <c r="VSK35" s="73"/>
      <c r="VSL35" s="74"/>
      <c r="VSM35" s="74"/>
      <c r="VSN35" s="75"/>
      <c r="VSO35" s="73"/>
      <c r="VSP35" s="74"/>
      <c r="VSQ35" s="74"/>
      <c r="VSR35" s="75"/>
      <c r="VSS35" s="73"/>
      <c r="VST35" s="74"/>
      <c r="VSU35" s="74"/>
      <c r="VSV35" s="75"/>
      <c r="VSW35" s="73"/>
      <c r="VSX35" s="74"/>
      <c r="VSY35" s="74"/>
      <c r="VSZ35" s="75"/>
      <c r="VTA35" s="73"/>
      <c r="VTB35" s="74"/>
      <c r="VTC35" s="74"/>
      <c r="VTD35" s="75"/>
      <c r="VTE35" s="73"/>
      <c r="VTF35" s="74"/>
      <c r="VTG35" s="74"/>
      <c r="VTH35" s="75"/>
      <c r="VTI35" s="73"/>
      <c r="VTJ35" s="74"/>
      <c r="VTK35" s="74"/>
      <c r="VTL35" s="75"/>
      <c r="VTM35" s="73"/>
      <c r="VTN35" s="74"/>
      <c r="VTO35" s="74"/>
      <c r="VTP35" s="75"/>
      <c r="VTQ35" s="73"/>
      <c r="VTR35" s="74"/>
      <c r="VTS35" s="74"/>
      <c r="VTT35" s="75"/>
      <c r="VTU35" s="73"/>
      <c r="VTV35" s="74"/>
      <c r="VTW35" s="74"/>
      <c r="VTX35" s="75"/>
      <c r="VTY35" s="73"/>
      <c r="VTZ35" s="74"/>
      <c r="VUA35" s="74"/>
      <c r="VUB35" s="75"/>
      <c r="VUC35" s="73"/>
      <c r="VUD35" s="74"/>
      <c r="VUE35" s="74"/>
      <c r="VUF35" s="75"/>
      <c r="VUG35" s="73"/>
      <c r="VUH35" s="74"/>
      <c r="VUI35" s="74"/>
      <c r="VUJ35" s="75"/>
      <c r="VUK35" s="73"/>
      <c r="VUL35" s="74"/>
      <c r="VUM35" s="74"/>
      <c r="VUN35" s="75"/>
      <c r="VUO35" s="73"/>
      <c r="VUP35" s="74"/>
      <c r="VUQ35" s="74"/>
      <c r="VUR35" s="75"/>
      <c r="VUS35" s="73"/>
      <c r="VUT35" s="74"/>
      <c r="VUU35" s="74"/>
      <c r="VUV35" s="75"/>
      <c r="VUW35" s="73"/>
      <c r="VUX35" s="74"/>
      <c r="VUY35" s="74"/>
      <c r="VUZ35" s="75"/>
      <c r="VVA35" s="73"/>
      <c r="VVB35" s="74"/>
      <c r="VVC35" s="74"/>
      <c r="VVD35" s="75"/>
      <c r="VVE35" s="73"/>
      <c r="VVF35" s="74"/>
      <c r="VVG35" s="74"/>
      <c r="VVH35" s="75"/>
      <c r="VVI35" s="73"/>
      <c r="VVJ35" s="74"/>
      <c r="VVK35" s="74"/>
      <c r="VVL35" s="75"/>
      <c r="VVM35" s="73"/>
      <c r="VVN35" s="74"/>
      <c r="VVO35" s="74"/>
      <c r="VVP35" s="75"/>
      <c r="VVQ35" s="73"/>
      <c r="VVR35" s="74"/>
      <c r="VVS35" s="74"/>
      <c r="VVT35" s="75"/>
      <c r="VVU35" s="73"/>
      <c r="VVV35" s="74"/>
      <c r="VVW35" s="74"/>
      <c r="VVX35" s="75"/>
      <c r="VVY35" s="73"/>
      <c r="VVZ35" s="74"/>
      <c r="VWA35" s="74"/>
      <c r="VWB35" s="75"/>
      <c r="VWC35" s="73"/>
      <c r="VWD35" s="74"/>
      <c r="VWE35" s="74"/>
      <c r="VWF35" s="75"/>
      <c r="VWG35" s="73"/>
      <c r="VWH35" s="74"/>
      <c r="VWI35" s="74"/>
      <c r="VWJ35" s="75"/>
      <c r="VWK35" s="73"/>
      <c r="VWL35" s="74"/>
      <c r="VWM35" s="74"/>
      <c r="VWN35" s="75"/>
      <c r="VWO35" s="73"/>
      <c r="VWP35" s="74"/>
      <c r="VWQ35" s="74"/>
      <c r="VWR35" s="75"/>
      <c r="VWS35" s="73"/>
      <c r="VWT35" s="74"/>
      <c r="VWU35" s="74"/>
      <c r="VWV35" s="75"/>
      <c r="VWW35" s="73"/>
      <c r="VWX35" s="74"/>
      <c r="VWY35" s="74"/>
      <c r="VWZ35" s="75"/>
      <c r="VXA35" s="73"/>
      <c r="VXB35" s="74"/>
      <c r="VXC35" s="74"/>
      <c r="VXD35" s="75"/>
      <c r="VXE35" s="73"/>
      <c r="VXF35" s="74"/>
      <c r="VXG35" s="74"/>
      <c r="VXH35" s="75"/>
      <c r="VXI35" s="73"/>
      <c r="VXJ35" s="74"/>
      <c r="VXK35" s="74"/>
      <c r="VXL35" s="75"/>
      <c r="VXM35" s="73"/>
      <c r="VXN35" s="74"/>
      <c r="VXO35" s="74"/>
      <c r="VXP35" s="75"/>
      <c r="VXQ35" s="73"/>
      <c r="VXR35" s="74"/>
      <c r="VXS35" s="74"/>
      <c r="VXT35" s="75"/>
      <c r="VXU35" s="73"/>
      <c r="VXV35" s="74"/>
      <c r="VXW35" s="74"/>
      <c r="VXX35" s="75"/>
      <c r="VXY35" s="73"/>
      <c r="VXZ35" s="74"/>
      <c r="VYA35" s="74"/>
      <c r="VYB35" s="75"/>
      <c r="VYC35" s="73"/>
      <c r="VYD35" s="74"/>
      <c r="VYE35" s="74"/>
      <c r="VYF35" s="75"/>
      <c r="VYG35" s="73"/>
      <c r="VYH35" s="74"/>
      <c r="VYI35" s="74"/>
      <c r="VYJ35" s="75"/>
      <c r="VYK35" s="73"/>
      <c r="VYL35" s="74"/>
      <c r="VYM35" s="74"/>
      <c r="VYN35" s="75"/>
      <c r="VYO35" s="73"/>
      <c r="VYP35" s="74"/>
      <c r="VYQ35" s="74"/>
      <c r="VYR35" s="75"/>
      <c r="VYS35" s="73"/>
      <c r="VYT35" s="74"/>
      <c r="VYU35" s="74"/>
      <c r="VYV35" s="75"/>
      <c r="VYW35" s="73"/>
      <c r="VYX35" s="74"/>
      <c r="VYY35" s="74"/>
      <c r="VYZ35" s="75"/>
      <c r="VZA35" s="73"/>
      <c r="VZB35" s="74"/>
      <c r="VZC35" s="74"/>
      <c r="VZD35" s="75"/>
      <c r="VZE35" s="73"/>
      <c r="VZF35" s="74"/>
      <c r="VZG35" s="74"/>
      <c r="VZH35" s="75"/>
      <c r="VZI35" s="73"/>
      <c r="VZJ35" s="74"/>
      <c r="VZK35" s="74"/>
      <c r="VZL35" s="75"/>
      <c r="VZM35" s="73"/>
      <c r="VZN35" s="74"/>
      <c r="VZO35" s="74"/>
      <c r="VZP35" s="75"/>
      <c r="VZQ35" s="73"/>
      <c r="VZR35" s="74"/>
      <c r="VZS35" s="74"/>
      <c r="VZT35" s="75"/>
      <c r="VZU35" s="73"/>
      <c r="VZV35" s="74"/>
      <c r="VZW35" s="74"/>
      <c r="VZX35" s="75"/>
      <c r="VZY35" s="73"/>
      <c r="VZZ35" s="74"/>
      <c r="WAA35" s="74"/>
      <c r="WAB35" s="75"/>
      <c r="WAC35" s="73"/>
      <c r="WAD35" s="74"/>
      <c r="WAE35" s="74"/>
      <c r="WAF35" s="75"/>
      <c r="WAG35" s="73"/>
      <c r="WAH35" s="74"/>
      <c r="WAI35" s="74"/>
      <c r="WAJ35" s="75"/>
      <c r="WAK35" s="73"/>
      <c r="WAL35" s="74"/>
      <c r="WAM35" s="74"/>
      <c r="WAN35" s="75"/>
      <c r="WAO35" s="73"/>
      <c r="WAP35" s="74"/>
      <c r="WAQ35" s="74"/>
      <c r="WAR35" s="75"/>
      <c r="WAS35" s="73"/>
      <c r="WAT35" s="74"/>
      <c r="WAU35" s="74"/>
      <c r="WAV35" s="75"/>
      <c r="WAW35" s="73"/>
      <c r="WAX35" s="74"/>
      <c r="WAY35" s="74"/>
      <c r="WAZ35" s="75"/>
      <c r="WBA35" s="73"/>
      <c r="WBB35" s="74"/>
      <c r="WBC35" s="74"/>
      <c r="WBD35" s="75"/>
      <c r="WBE35" s="73"/>
      <c r="WBF35" s="74"/>
      <c r="WBG35" s="74"/>
      <c r="WBH35" s="75"/>
      <c r="WBI35" s="73"/>
      <c r="WBJ35" s="74"/>
      <c r="WBK35" s="74"/>
      <c r="WBL35" s="75"/>
      <c r="WBM35" s="73"/>
      <c r="WBN35" s="74"/>
      <c r="WBO35" s="74"/>
      <c r="WBP35" s="75"/>
      <c r="WBQ35" s="73"/>
      <c r="WBR35" s="74"/>
      <c r="WBS35" s="74"/>
      <c r="WBT35" s="75"/>
      <c r="WBU35" s="73"/>
      <c r="WBV35" s="74"/>
      <c r="WBW35" s="74"/>
      <c r="WBX35" s="75"/>
      <c r="WBY35" s="73"/>
      <c r="WBZ35" s="74"/>
      <c r="WCA35" s="74"/>
      <c r="WCB35" s="75"/>
      <c r="WCC35" s="73"/>
      <c r="WCD35" s="74"/>
      <c r="WCE35" s="74"/>
      <c r="WCF35" s="75"/>
      <c r="WCG35" s="73"/>
      <c r="WCH35" s="74"/>
      <c r="WCI35" s="74"/>
      <c r="WCJ35" s="75"/>
      <c r="WCK35" s="73"/>
      <c r="WCL35" s="74"/>
      <c r="WCM35" s="74"/>
      <c r="WCN35" s="75"/>
      <c r="WCO35" s="73"/>
      <c r="WCP35" s="74"/>
      <c r="WCQ35" s="74"/>
      <c r="WCR35" s="75"/>
      <c r="WCS35" s="73"/>
      <c r="WCT35" s="74"/>
      <c r="WCU35" s="74"/>
      <c r="WCV35" s="75"/>
      <c r="WCW35" s="73"/>
      <c r="WCX35" s="74"/>
      <c r="WCY35" s="74"/>
      <c r="WCZ35" s="75"/>
      <c r="WDA35" s="73"/>
      <c r="WDB35" s="74"/>
      <c r="WDC35" s="74"/>
      <c r="WDD35" s="75"/>
      <c r="WDE35" s="73"/>
      <c r="WDF35" s="74"/>
      <c r="WDG35" s="74"/>
      <c r="WDH35" s="75"/>
      <c r="WDI35" s="73"/>
      <c r="WDJ35" s="74"/>
      <c r="WDK35" s="74"/>
      <c r="WDL35" s="75"/>
      <c r="WDM35" s="73"/>
      <c r="WDN35" s="74"/>
      <c r="WDO35" s="74"/>
      <c r="WDP35" s="75"/>
      <c r="WDQ35" s="73"/>
      <c r="WDR35" s="74"/>
      <c r="WDS35" s="74"/>
      <c r="WDT35" s="75"/>
      <c r="WDU35" s="73"/>
      <c r="WDV35" s="74"/>
      <c r="WDW35" s="74"/>
      <c r="WDX35" s="75"/>
      <c r="WDY35" s="73"/>
      <c r="WDZ35" s="74"/>
      <c r="WEA35" s="74"/>
      <c r="WEB35" s="75"/>
      <c r="WEC35" s="73"/>
      <c r="WED35" s="74"/>
      <c r="WEE35" s="74"/>
      <c r="WEF35" s="75"/>
      <c r="WEG35" s="73"/>
      <c r="WEH35" s="74"/>
      <c r="WEI35" s="74"/>
      <c r="WEJ35" s="75"/>
      <c r="WEK35" s="73"/>
      <c r="WEL35" s="74"/>
      <c r="WEM35" s="74"/>
      <c r="WEN35" s="75"/>
      <c r="WEO35" s="73"/>
      <c r="WEP35" s="74"/>
      <c r="WEQ35" s="74"/>
      <c r="WER35" s="75"/>
      <c r="WES35" s="73"/>
      <c r="WET35" s="74"/>
      <c r="WEU35" s="74"/>
      <c r="WEV35" s="75"/>
      <c r="WEW35" s="73"/>
      <c r="WEX35" s="74"/>
      <c r="WEY35" s="74"/>
      <c r="WEZ35" s="75"/>
      <c r="WFA35" s="73"/>
      <c r="WFB35" s="74"/>
      <c r="WFC35" s="74"/>
      <c r="WFD35" s="75"/>
      <c r="WFE35" s="73"/>
      <c r="WFF35" s="74"/>
      <c r="WFG35" s="74"/>
      <c r="WFH35" s="75"/>
      <c r="WFI35" s="73"/>
      <c r="WFJ35" s="74"/>
      <c r="WFK35" s="74"/>
      <c r="WFL35" s="75"/>
      <c r="WFM35" s="73"/>
      <c r="WFN35" s="74"/>
      <c r="WFO35" s="74"/>
      <c r="WFP35" s="75"/>
      <c r="WFQ35" s="73"/>
      <c r="WFR35" s="74"/>
      <c r="WFS35" s="74"/>
      <c r="WFT35" s="75"/>
      <c r="WFU35" s="73"/>
      <c r="WFV35" s="74"/>
      <c r="WFW35" s="74"/>
      <c r="WFX35" s="75"/>
      <c r="WFY35" s="73"/>
      <c r="WFZ35" s="74"/>
      <c r="WGA35" s="74"/>
      <c r="WGB35" s="75"/>
      <c r="WGC35" s="73"/>
      <c r="WGD35" s="74"/>
      <c r="WGE35" s="74"/>
      <c r="WGF35" s="75"/>
      <c r="WGG35" s="73"/>
      <c r="WGH35" s="74"/>
      <c r="WGI35" s="74"/>
      <c r="WGJ35" s="75"/>
      <c r="WGK35" s="73"/>
      <c r="WGL35" s="74"/>
      <c r="WGM35" s="74"/>
      <c r="WGN35" s="75"/>
      <c r="WGO35" s="73"/>
      <c r="WGP35" s="74"/>
      <c r="WGQ35" s="74"/>
      <c r="WGR35" s="75"/>
      <c r="WGS35" s="73"/>
      <c r="WGT35" s="74"/>
      <c r="WGU35" s="74"/>
      <c r="WGV35" s="75"/>
      <c r="WGW35" s="73"/>
      <c r="WGX35" s="74"/>
      <c r="WGY35" s="74"/>
      <c r="WGZ35" s="75"/>
      <c r="WHA35" s="73"/>
      <c r="WHB35" s="74"/>
      <c r="WHC35" s="74"/>
      <c r="WHD35" s="75"/>
      <c r="WHE35" s="73"/>
      <c r="WHF35" s="74"/>
      <c r="WHG35" s="74"/>
      <c r="WHH35" s="75"/>
      <c r="WHI35" s="73"/>
      <c r="WHJ35" s="74"/>
      <c r="WHK35" s="74"/>
      <c r="WHL35" s="75"/>
      <c r="WHM35" s="73"/>
      <c r="WHN35" s="74"/>
      <c r="WHO35" s="74"/>
      <c r="WHP35" s="75"/>
      <c r="WHQ35" s="73"/>
      <c r="WHR35" s="74"/>
      <c r="WHS35" s="74"/>
      <c r="WHT35" s="75"/>
      <c r="WHU35" s="73"/>
      <c r="WHV35" s="74"/>
      <c r="WHW35" s="74"/>
      <c r="WHX35" s="75"/>
      <c r="WHY35" s="73"/>
      <c r="WHZ35" s="74"/>
      <c r="WIA35" s="74"/>
      <c r="WIB35" s="75"/>
      <c r="WIC35" s="73"/>
      <c r="WID35" s="74"/>
      <c r="WIE35" s="74"/>
      <c r="WIF35" s="75"/>
      <c r="WIG35" s="73"/>
      <c r="WIH35" s="74"/>
      <c r="WII35" s="74"/>
      <c r="WIJ35" s="75"/>
      <c r="WIK35" s="73"/>
      <c r="WIL35" s="74"/>
      <c r="WIM35" s="74"/>
      <c r="WIN35" s="75"/>
      <c r="WIO35" s="73"/>
      <c r="WIP35" s="74"/>
      <c r="WIQ35" s="74"/>
      <c r="WIR35" s="75"/>
      <c r="WIS35" s="73"/>
      <c r="WIT35" s="74"/>
      <c r="WIU35" s="74"/>
      <c r="WIV35" s="75"/>
      <c r="WIW35" s="73"/>
      <c r="WIX35" s="74"/>
      <c r="WIY35" s="74"/>
      <c r="WIZ35" s="75"/>
      <c r="WJA35" s="73"/>
      <c r="WJB35" s="74"/>
      <c r="WJC35" s="74"/>
      <c r="WJD35" s="75"/>
      <c r="WJE35" s="73"/>
      <c r="WJF35" s="74"/>
      <c r="WJG35" s="74"/>
      <c r="WJH35" s="75"/>
      <c r="WJI35" s="73"/>
      <c r="WJJ35" s="74"/>
      <c r="WJK35" s="74"/>
      <c r="WJL35" s="75"/>
      <c r="WJM35" s="73"/>
      <c r="WJN35" s="74"/>
      <c r="WJO35" s="74"/>
      <c r="WJP35" s="75"/>
      <c r="WJQ35" s="73"/>
      <c r="WJR35" s="74"/>
      <c r="WJS35" s="74"/>
      <c r="WJT35" s="75"/>
      <c r="WJU35" s="73"/>
      <c r="WJV35" s="74"/>
      <c r="WJW35" s="74"/>
      <c r="WJX35" s="75"/>
      <c r="WJY35" s="73"/>
      <c r="WJZ35" s="74"/>
      <c r="WKA35" s="74"/>
      <c r="WKB35" s="75"/>
      <c r="WKC35" s="73"/>
      <c r="WKD35" s="74"/>
      <c r="WKE35" s="74"/>
      <c r="WKF35" s="75"/>
      <c r="WKG35" s="73"/>
      <c r="WKH35" s="74"/>
      <c r="WKI35" s="74"/>
      <c r="WKJ35" s="75"/>
      <c r="WKK35" s="73"/>
      <c r="WKL35" s="74"/>
      <c r="WKM35" s="74"/>
      <c r="WKN35" s="75"/>
      <c r="WKO35" s="73"/>
      <c r="WKP35" s="74"/>
      <c r="WKQ35" s="74"/>
      <c r="WKR35" s="75"/>
      <c r="WKS35" s="73"/>
      <c r="WKT35" s="74"/>
      <c r="WKU35" s="74"/>
      <c r="WKV35" s="75"/>
      <c r="WKW35" s="73"/>
      <c r="WKX35" s="74"/>
      <c r="WKY35" s="74"/>
      <c r="WKZ35" s="75"/>
      <c r="WLA35" s="73"/>
      <c r="WLB35" s="74"/>
      <c r="WLC35" s="74"/>
      <c r="WLD35" s="75"/>
      <c r="WLE35" s="73"/>
      <c r="WLF35" s="74"/>
      <c r="WLG35" s="74"/>
      <c r="WLH35" s="75"/>
      <c r="WLI35" s="73"/>
      <c r="WLJ35" s="74"/>
      <c r="WLK35" s="74"/>
      <c r="WLL35" s="75"/>
      <c r="WLM35" s="73"/>
      <c r="WLN35" s="74"/>
      <c r="WLO35" s="74"/>
      <c r="WLP35" s="75"/>
      <c r="WLQ35" s="73"/>
      <c r="WLR35" s="74"/>
      <c r="WLS35" s="74"/>
      <c r="WLT35" s="75"/>
      <c r="WLU35" s="73"/>
      <c r="WLV35" s="74"/>
      <c r="WLW35" s="74"/>
      <c r="WLX35" s="75"/>
      <c r="WLY35" s="73"/>
      <c r="WLZ35" s="74"/>
      <c r="WMA35" s="74"/>
      <c r="WMB35" s="75"/>
      <c r="WMC35" s="73"/>
      <c r="WMD35" s="74"/>
      <c r="WME35" s="74"/>
      <c r="WMF35" s="75"/>
      <c r="WMG35" s="73"/>
      <c r="WMH35" s="74"/>
      <c r="WMI35" s="74"/>
      <c r="WMJ35" s="75"/>
      <c r="WMK35" s="73"/>
      <c r="WML35" s="74"/>
      <c r="WMM35" s="74"/>
      <c r="WMN35" s="75"/>
      <c r="WMO35" s="73"/>
      <c r="WMP35" s="74"/>
      <c r="WMQ35" s="74"/>
      <c r="WMR35" s="75"/>
      <c r="WMS35" s="73"/>
      <c r="WMT35" s="74"/>
      <c r="WMU35" s="74"/>
      <c r="WMV35" s="75"/>
      <c r="WMW35" s="73"/>
      <c r="WMX35" s="74"/>
      <c r="WMY35" s="74"/>
      <c r="WMZ35" s="75"/>
      <c r="WNA35" s="73"/>
      <c r="WNB35" s="74"/>
      <c r="WNC35" s="74"/>
      <c r="WND35" s="75"/>
      <c r="WNE35" s="73"/>
      <c r="WNF35" s="74"/>
      <c r="WNG35" s="74"/>
      <c r="WNH35" s="75"/>
      <c r="WNI35" s="73"/>
      <c r="WNJ35" s="74"/>
      <c r="WNK35" s="74"/>
      <c r="WNL35" s="75"/>
      <c r="WNM35" s="73"/>
      <c r="WNN35" s="74"/>
      <c r="WNO35" s="74"/>
      <c r="WNP35" s="75"/>
      <c r="WNQ35" s="73"/>
      <c r="WNR35" s="74"/>
      <c r="WNS35" s="74"/>
      <c r="WNT35" s="75"/>
      <c r="WNU35" s="73"/>
      <c r="WNV35" s="74"/>
      <c r="WNW35" s="74"/>
      <c r="WNX35" s="75"/>
      <c r="WNY35" s="73"/>
      <c r="WNZ35" s="74"/>
      <c r="WOA35" s="74"/>
      <c r="WOB35" s="75"/>
      <c r="WOC35" s="73"/>
      <c r="WOD35" s="74"/>
      <c r="WOE35" s="74"/>
      <c r="WOF35" s="75"/>
      <c r="WOG35" s="73"/>
      <c r="WOH35" s="74"/>
      <c r="WOI35" s="74"/>
      <c r="WOJ35" s="75"/>
      <c r="WOK35" s="73"/>
      <c r="WOL35" s="74"/>
      <c r="WOM35" s="74"/>
      <c r="WON35" s="75"/>
      <c r="WOO35" s="73"/>
      <c r="WOP35" s="74"/>
      <c r="WOQ35" s="74"/>
      <c r="WOR35" s="75"/>
      <c r="WOS35" s="73"/>
      <c r="WOT35" s="74"/>
      <c r="WOU35" s="74"/>
      <c r="WOV35" s="75"/>
      <c r="WOW35" s="73"/>
      <c r="WOX35" s="74"/>
      <c r="WOY35" s="74"/>
      <c r="WOZ35" s="75"/>
      <c r="WPA35" s="73"/>
      <c r="WPB35" s="74"/>
      <c r="WPC35" s="74"/>
      <c r="WPD35" s="75"/>
      <c r="WPE35" s="73"/>
      <c r="WPF35" s="74"/>
      <c r="WPG35" s="74"/>
      <c r="WPH35" s="75"/>
      <c r="WPI35" s="73"/>
      <c r="WPJ35" s="74"/>
      <c r="WPK35" s="74"/>
      <c r="WPL35" s="75"/>
      <c r="WPM35" s="73"/>
      <c r="WPN35" s="74"/>
      <c r="WPO35" s="74"/>
      <c r="WPP35" s="75"/>
      <c r="WPQ35" s="73"/>
      <c r="WPR35" s="74"/>
      <c r="WPS35" s="74"/>
      <c r="WPT35" s="75"/>
      <c r="WPU35" s="73"/>
      <c r="WPV35" s="74"/>
      <c r="WPW35" s="74"/>
      <c r="WPX35" s="75"/>
      <c r="WPY35" s="73"/>
      <c r="WPZ35" s="74"/>
      <c r="WQA35" s="74"/>
      <c r="WQB35" s="75"/>
      <c r="WQC35" s="73"/>
      <c r="WQD35" s="74"/>
      <c r="WQE35" s="74"/>
      <c r="WQF35" s="75"/>
      <c r="WQG35" s="73"/>
      <c r="WQH35" s="74"/>
      <c r="WQI35" s="74"/>
      <c r="WQJ35" s="75"/>
      <c r="WQK35" s="73"/>
      <c r="WQL35" s="74"/>
      <c r="WQM35" s="74"/>
      <c r="WQN35" s="75"/>
      <c r="WQO35" s="73"/>
      <c r="WQP35" s="74"/>
      <c r="WQQ35" s="74"/>
      <c r="WQR35" s="75"/>
      <c r="WQS35" s="73"/>
      <c r="WQT35" s="74"/>
      <c r="WQU35" s="74"/>
      <c r="WQV35" s="75"/>
      <c r="WQW35" s="73"/>
      <c r="WQX35" s="74"/>
      <c r="WQY35" s="74"/>
      <c r="WQZ35" s="75"/>
      <c r="WRA35" s="73"/>
      <c r="WRB35" s="74"/>
      <c r="WRC35" s="74"/>
      <c r="WRD35" s="75"/>
      <c r="WRE35" s="73"/>
      <c r="WRF35" s="74"/>
      <c r="WRG35" s="74"/>
      <c r="WRH35" s="75"/>
      <c r="WRI35" s="73"/>
      <c r="WRJ35" s="74"/>
      <c r="WRK35" s="74"/>
      <c r="WRL35" s="75"/>
      <c r="WRM35" s="73"/>
      <c r="WRN35" s="74"/>
      <c r="WRO35" s="74"/>
      <c r="WRP35" s="75"/>
      <c r="WRQ35" s="73"/>
      <c r="WRR35" s="74"/>
      <c r="WRS35" s="74"/>
      <c r="WRT35" s="75"/>
      <c r="WRU35" s="73"/>
      <c r="WRV35" s="74"/>
      <c r="WRW35" s="74"/>
      <c r="WRX35" s="75"/>
      <c r="WRY35" s="73"/>
      <c r="WRZ35" s="74"/>
      <c r="WSA35" s="74"/>
      <c r="WSB35" s="75"/>
      <c r="WSC35" s="73"/>
      <c r="WSD35" s="74"/>
      <c r="WSE35" s="74"/>
      <c r="WSF35" s="75"/>
      <c r="WSG35" s="73"/>
      <c r="WSH35" s="74"/>
      <c r="WSI35" s="74"/>
      <c r="WSJ35" s="75"/>
      <c r="WSK35" s="73"/>
      <c r="WSL35" s="74"/>
      <c r="WSM35" s="74"/>
      <c r="WSN35" s="75"/>
      <c r="WSO35" s="73"/>
      <c r="WSP35" s="74"/>
      <c r="WSQ35" s="74"/>
      <c r="WSR35" s="75"/>
      <c r="WSS35" s="73"/>
      <c r="WST35" s="74"/>
      <c r="WSU35" s="74"/>
      <c r="WSV35" s="75"/>
      <c r="WSW35" s="73"/>
      <c r="WSX35" s="74"/>
      <c r="WSY35" s="74"/>
      <c r="WSZ35" s="75"/>
      <c r="WTA35" s="73"/>
      <c r="WTB35" s="74"/>
      <c r="WTC35" s="74"/>
      <c r="WTD35" s="75"/>
      <c r="WTE35" s="73"/>
      <c r="WTF35" s="74"/>
      <c r="WTG35" s="74"/>
      <c r="WTH35" s="75"/>
      <c r="WTI35" s="73"/>
      <c r="WTJ35" s="74"/>
      <c r="WTK35" s="74"/>
      <c r="WTL35" s="75"/>
      <c r="WTM35" s="73"/>
      <c r="WTN35" s="74"/>
      <c r="WTO35" s="74"/>
      <c r="WTP35" s="75"/>
      <c r="WTQ35" s="73"/>
      <c r="WTR35" s="74"/>
      <c r="WTS35" s="74"/>
      <c r="WTT35" s="75"/>
      <c r="WTU35" s="73"/>
      <c r="WTV35" s="74"/>
      <c r="WTW35" s="74"/>
      <c r="WTX35" s="75"/>
      <c r="WTY35" s="73"/>
      <c r="WTZ35" s="74"/>
      <c r="WUA35" s="74"/>
      <c r="WUB35" s="75"/>
      <c r="WUC35" s="73"/>
      <c r="WUD35" s="74"/>
      <c r="WUE35" s="74"/>
      <c r="WUF35" s="75"/>
      <c r="WUG35" s="73"/>
      <c r="WUH35" s="74"/>
      <c r="WUI35" s="74"/>
      <c r="WUJ35" s="75"/>
      <c r="WUK35" s="73"/>
      <c r="WUL35" s="74"/>
      <c r="WUM35" s="74"/>
      <c r="WUN35" s="75"/>
      <c r="WUO35" s="73"/>
      <c r="WUP35" s="74"/>
      <c r="WUQ35" s="74"/>
      <c r="WUR35" s="75"/>
      <c r="WUS35" s="73"/>
      <c r="WUT35" s="74"/>
      <c r="WUU35" s="74"/>
      <c r="WUV35" s="75"/>
      <c r="WUW35" s="73"/>
      <c r="WUX35" s="74"/>
      <c r="WUY35" s="74"/>
      <c r="WUZ35" s="75"/>
      <c r="WVA35" s="73"/>
      <c r="WVB35" s="74"/>
      <c r="WVC35" s="74"/>
      <c r="WVD35" s="75"/>
      <c r="WVE35" s="73"/>
      <c r="WVF35" s="74"/>
      <c r="WVG35" s="74"/>
      <c r="WVH35" s="75"/>
      <c r="WVI35" s="73"/>
      <c r="WVJ35" s="74"/>
      <c r="WVK35" s="74"/>
      <c r="WVL35" s="75"/>
      <c r="WVM35" s="73"/>
      <c r="WVN35" s="74"/>
      <c r="WVO35" s="74"/>
      <c r="WVP35" s="75"/>
      <c r="WVQ35" s="73"/>
      <c r="WVR35" s="74"/>
      <c r="WVS35" s="74"/>
      <c r="WVT35" s="75"/>
      <c r="WVU35" s="73"/>
      <c r="WVV35" s="74"/>
      <c r="WVW35" s="74"/>
      <c r="WVX35" s="75"/>
      <c r="WVY35" s="73"/>
      <c r="WVZ35" s="74"/>
      <c r="WWA35" s="74"/>
      <c r="WWB35" s="75"/>
      <c r="WWC35" s="73"/>
      <c r="WWD35" s="74"/>
      <c r="WWE35" s="74"/>
      <c r="WWF35" s="75"/>
      <c r="WWG35" s="73"/>
      <c r="WWH35" s="74"/>
      <c r="WWI35" s="74"/>
      <c r="WWJ35" s="75"/>
      <c r="WWK35" s="73"/>
      <c r="WWL35" s="74"/>
      <c r="WWM35" s="74"/>
      <c r="WWN35" s="75"/>
      <c r="WWO35" s="73"/>
      <c r="WWP35" s="74"/>
      <c r="WWQ35" s="74"/>
      <c r="WWR35" s="75"/>
      <c r="WWS35" s="73"/>
      <c r="WWT35" s="74"/>
      <c r="WWU35" s="74"/>
      <c r="WWV35" s="75"/>
      <c r="WWW35" s="73"/>
      <c r="WWX35" s="74"/>
      <c r="WWY35" s="74"/>
      <c r="WWZ35" s="75"/>
      <c r="WXA35" s="73"/>
      <c r="WXB35" s="74"/>
      <c r="WXC35" s="74"/>
      <c r="WXD35" s="75"/>
      <c r="WXE35" s="73"/>
      <c r="WXF35" s="74"/>
      <c r="WXG35" s="74"/>
      <c r="WXH35" s="75"/>
      <c r="WXI35" s="73"/>
      <c r="WXJ35" s="74"/>
      <c r="WXK35" s="74"/>
      <c r="WXL35" s="75"/>
      <c r="WXM35" s="73"/>
      <c r="WXN35" s="74"/>
      <c r="WXO35" s="74"/>
      <c r="WXP35" s="75"/>
      <c r="WXQ35" s="73"/>
      <c r="WXR35" s="74"/>
      <c r="WXS35" s="74"/>
      <c r="WXT35" s="75"/>
      <c r="WXU35" s="73"/>
      <c r="WXV35" s="74"/>
      <c r="WXW35" s="74"/>
      <c r="WXX35" s="75"/>
      <c r="WXY35" s="73"/>
      <c r="WXZ35" s="74"/>
      <c r="WYA35" s="74"/>
      <c r="WYB35" s="75"/>
      <c r="WYC35" s="73"/>
      <c r="WYD35" s="74"/>
      <c r="WYE35" s="74"/>
      <c r="WYF35" s="75"/>
      <c r="WYG35" s="73"/>
      <c r="WYH35" s="74"/>
      <c r="WYI35" s="74"/>
      <c r="WYJ35" s="75"/>
      <c r="WYK35" s="73"/>
      <c r="WYL35" s="74"/>
      <c r="WYM35" s="74"/>
      <c r="WYN35" s="75"/>
      <c r="WYO35" s="73"/>
      <c r="WYP35" s="74"/>
      <c r="WYQ35" s="74"/>
      <c r="WYR35" s="75"/>
      <c r="WYS35" s="73"/>
      <c r="WYT35" s="74"/>
      <c r="WYU35" s="74"/>
      <c r="WYV35" s="75"/>
      <c r="WYW35" s="73"/>
      <c r="WYX35" s="74"/>
      <c r="WYY35" s="74"/>
      <c r="WYZ35" s="75"/>
      <c r="WZA35" s="73"/>
      <c r="WZB35" s="74"/>
      <c r="WZC35" s="74"/>
      <c r="WZD35" s="75"/>
      <c r="WZE35" s="73"/>
      <c r="WZF35" s="74"/>
      <c r="WZG35" s="74"/>
      <c r="WZH35" s="75"/>
      <c r="WZI35" s="73"/>
      <c r="WZJ35" s="74"/>
      <c r="WZK35" s="74"/>
      <c r="WZL35" s="75"/>
      <c r="WZM35" s="73"/>
      <c r="WZN35" s="74"/>
      <c r="WZO35" s="74"/>
      <c r="WZP35" s="75"/>
      <c r="WZQ35" s="73"/>
      <c r="WZR35" s="74"/>
      <c r="WZS35" s="74"/>
      <c r="WZT35" s="75"/>
      <c r="WZU35" s="73"/>
      <c r="WZV35" s="74"/>
      <c r="WZW35" s="74"/>
      <c r="WZX35" s="75"/>
      <c r="WZY35" s="73"/>
      <c r="WZZ35" s="74"/>
      <c r="XAA35" s="74"/>
      <c r="XAB35" s="75"/>
      <c r="XAC35" s="73"/>
      <c r="XAD35" s="74"/>
      <c r="XAE35" s="74"/>
      <c r="XAF35" s="75"/>
      <c r="XAG35" s="73"/>
      <c r="XAH35" s="74"/>
      <c r="XAI35" s="74"/>
      <c r="XAJ35" s="75"/>
      <c r="XAK35" s="73"/>
      <c r="XAL35" s="74"/>
      <c r="XAM35" s="74"/>
      <c r="XAN35" s="75"/>
      <c r="XAO35" s="73"/>
      <c r="XAP35" s="74"/>
      <c r="XAQ35" s="74"/>
      <c r="XAR35" s="75"/>
      <c r="XAS35" s="73"/>
      <c r="XAT35" s="74"/>
      <c r="XAU35" s="74"/>
      <c r="XAV35" s="75"/>
      <c r="XAW35" s="73"/>
      <c r="XAX35" s="74"/>
      <c r="XAY35" s="74"/>
      <c r="XAZ35" s="75"/>
      <c r="XBA35" s="73"/>
      <c r="XBB35" s="74"/>
      <c r="XBC35" s="74"/>
      <c r="XBD35" s="75"/>
      <c r="XBE35" s="73"/>
      <c r="XBF35" s="74"/>
      <c r="XBG35" s="74"/>
      <c r="XBH35" s="75"/>
      <c r="XBI35" s="73"/>
      <c r="XBJ35" s="74"/>
      <c r="XBK35" s="74"/>
      <c r="XBL35" s="75"/>
      <c r="XBM35" s="73"/>
      <c r="XBN35" s="74"/>
      <c r="XBO35" s="74"/>
      <c r="XBP35" s="75"/>
      <c r="XBQ35" s="73"/>
      <c r="XBR35" s="74"/>
      <c r="XBS35" s="74"/>
      <c r="XBT35" s="75"/>
      <c r="XBU35" s="73"/>
      <c r="XBV35" s="74"/>
      <c r="XBW35" s="74"/>
      <c r="XBX35" s="75"/>
      <c r="XBY35" s="73"/>
      <c r="XBZ35" s="74"/>
      <c r="XCA35" s="74"/>
      <c r="XCB35" s="75"/>
      <c r="XCC35" s="73"/>
      <c r="XCD35" s="74"/>
      <c r="XCE35" s="74"/>
      <c r="XCF35" s="75"/>
      <c r="XCG35" s="73"/>
      <c r="XCH35" s="74"/>
      <c r="XCI35" s="74"/>
      <c r="XCJ35" s="75"/>
      <c r="XCK35" s="73"/>
      <c r="XCL35" s="74"/>
      <c r="XCM35" s="74"/>
      <c r="XCN35" s="75"/>
      <c r="XCO35" s="73"/>
      <c r="XCP35" s="74"/>
      <c r="XCQ35" s="74"/>
      <c r="XCR35" s="75"/>
      <c r="XCS35" s="73"/>
      <c r="XCT35" s="74"/>
      <c r="XCU35" s="74"/>
      <c r="XCV35" s="75"/>
      <c r="XCW35" s="73"/>
      <c r="XCX35" s="74"/>
      <c r="XCY35" s="74"/>
      <c r="XCZ35" s="75"/>
      <c r="XDA35" s="73"/>
      <c r="XDB35" s="74"/>
      <c r="XDC35" s="74"/>
      <c r="XDD35" s="75"/>
      <c r="XDE35" s="73"/>
      <c r="XDF35" s="74"/>
      <c r="XDG35" s="74"/>
      <c r="XDH35" s="75"/>
      <c r="XDI35" s="73"/>
      <c r="XDJ35" s="74"/>
      <c r="XDK35" s="74"/>
      <c r="XDL35" s="75"/>
      <c r="XDM35" s="73"/>
      <c r="XDN35" s="74"/>
      <c r="XDO35" s="74"/>
      <c r="XDP35" s="75"/>
      <c r="XDQ35" s="73"/>
      <c r="XDR35" s="74"/>
      <c r="XDS35" s="74"/>
      <c r="XDT35" s="75"/>
      <c r="XDU35" s="73"/>
      <c r="XDV35" s="74"/>
      <c r="XDW35" s="74"/>
      <c r="XDX35" s="75"/>
      <c r="XDY35" s="73"/>
      <c r="XDZ35" s="74"/>
      <c r="XEA35" s="74"/>
      <c r="XEB35" s="75"/>
      <c r="XEC35" s="73"/>
      <c r="XED35" s="74"/>
      <c r="XEE35" s="74"/>
      <c r="XEF35" s="75"/>
      <c r="XEG35" s="73"/>
      <c r="XEH35" s="74"/>
      <c r="XEI35" s="74"/>
      <c r="XEJ35" s="75"/>
      <c r="XEK35" s="73"/>
      <c r="XEL35" s="74"/>
      <c r="XEM35" s="74"/>
      <c r="XEN35" s="75"/>
      <c r="XEO35" s="73"/>
      <c r="XEP35" s="74"/>
      <c r="XEQ35" s="74"/>
      <c r="XER35" s="75"/>
      <c r="XES35" s="73"/>
      <c r="XET35" s="74"/>
      <c r="XEU35" s="74"/>
      <c r="XEV35" s="75"/>
      <c r="XEW35" s="73"/>
      <c r="XEX35" s="74"/>
      <c r="XEY35" s="74"/>
      <c r="XEZ35" s="75"/>
      <c r="XFA35" s="73"/>
      <c r="XFB35" s="74"/>
      <c r="XFC35" s="74"/>
      <c r="XFD35" s="75"/>
    </row>
    <row r="36" spans="1:16384">
      <c r="A36" s="72" t="s">
        <v>243</v>
      </c>
      <c r="B36" s="69">
        <v>1494</v>
      </c>
      <c r="C36" s="69">
        <v>428.05</v>
      </c>
      <c r="D36" s="70">
        <v>503</v>
      </c>
    </row>
    <row r="37" spans="1:16384">
      <c r="A37" s="72" t="s">
        <v>244</v>
      </c>
      <c r="B37" s="69">
        <v>1512</v>
      </c>
      <c r="C37" s="69">
        <v>408.28</v>
      </c>
      <c r="D37" s="70">
        <v>518</v>
      </c>
    </row>
    <row r="38" spans="1:16384">
      <c r="A38" s="72" t="s">
        <v>245</v>
      </c>
      <c r="B38" s="69">
        <v>1516</v>
      </c>
      <c r="C38" s="69">
        <v>413.36</v>
      </c>
      <c r="D38" s="70">
        <v>537</v>
      </c>
    </row>
    <row r="39" spans="1:16384">
      <c r="A39" s="72" t="s">
        <v>246</v>
      </c>
      <c r="B39" s="69">
        <v>1596.25</v>
      </c>
      <c r="C39" s="69">
        <v>421.1</v>
      </c>
      <c r="D39" s="70">
        <v>578</v>
      </c>
    </row>
    <row r="40" spans="1:16384">
      <c r="A40" s="72" t="s">
        <v>247</v>
      </c>
      <c r="B40" s="69">
        <v>1620</v>
      </c>
      <c r="C40" s="69">
        <v>377.32</v>
      </c>
      <c r="D40" s="70">
        <v>534</v>
      </c>
    </row>
    <row r="41" spans="1:16384">
      <c r="A41" s="72" t="s">
        <v>248</v>
      </c>
      <c r="B41" s="69">
        <v>1618</v>
      </c>
      <c r="C41" s="69">
        <v>364.6</v>
      </c>
      <c r="D41" s="70">
        <v>522</v>
      </c>
    </row>
    <row r="42" spans="1:16384">
      <c r="A42" s="72" t="s">
        <v>249</v>
      </c>
      <c r="B42" s="69">
        <v>1602</v>
      </c>
      <c r="C42" s="69">
        <v>359</v>
      </c>
      <c r="D42" s="70">
        <v>498</v>
      </c>
    </row>
    <row r="43" spans="1:16384">
      <c r="A43" s="72" t="s">
        <v>255</v>
      </c>
      <c r="B43" s="69">
        <v>1600</v>
      </c>
      <c r="C43" s="69">
        <v>380</v>
      </c>
      <c r="D43" s="70">
        <v>460</v>
      </c>
    </row>
    <row r="44" spans="1:16384">
      <c r="A44" s="72" t="s">
        <v>252</v>
      </c>
      <c r="B44" s="69">
        <v>1600</v>
      </c>
      <c r="C44" s="69">
        <v>379</v>
      </c>
      <c r="D44" s="70">
        <v>440</v>
      </c>
    </row>
    <row r="45" spans="1:16384">
      <c r="A45" s="72" t="s">
        <v>253</v>
      </c>
      <c r="B45" s="69">
        <v>1630</v>
      </c>
      <c r="C45" s="69">
        <v>380</v>
      </c>
      <c r="D45" s="70">
        <v>443</v>
      </c>
    </row>
    <row r="46" spans="1:16384">
      <c r="A46" s="72" t="s">
        <v>254</v>
      </c>
      <c r="B46" s="69">
        <v>1630</v>
      </c>
      <c r="C46" s="69">
        <v>379</v>
      </c>
      <c r="D46" s="70">
        <v>450</v>
      </c>
    </row>
    <row r="47" spans="1:16384">
      <c r="A47" s="65">
        <v>2022</v>
      </c>
      <c r="B47" s="66"/>
      <c r="C47" s="66"/>
      <c r="D47" s="67"/>
    </row>
    <row r="48" spans="1:16384">
      <c r="A48" s="72" t="s">
        <v>242</v>
      </c>
      <c r="B48" s="69">
        <v>1647</v>
      </c>
      <c r="C48" s="69">
        <v>379</v>
      </c>
      <c r="D48" s="70">
        <v>505.95091836438797</v>
      </c>
    </row>
    <row r="49" spans="1:4">
      <c r="A49" s="72" t="s">
        <v>243</v>
      </c>
      <c r="B49" s="69">
        <v>1660</v>
      </c>
      <c r="C49" s="69">
        <v>379</v>
      </c>
      <c r="D49" s="70">
        <v>575.24483191201602</v>
      </c>
    </row>
    <row r="50" spans="1:4">
      <c r="A50" s="72" t="s">
        <v>244</v>
      </c>
      <c r="B50" s="69">
        <v>1696</v>
      </c>
      <c r="C50" s="69">
        <v>487</v>
      </c>
      <c r="D50" s="70">
        <v>606.75559889570195</v>
      </c>
    </row>
    <row r="51" spans="1:4">
      <c r="A51" s="72" t="s">
        <v>245</v>
      </c>
      <c r="B51" s="69">
        <v>1739</v>
      </c>
      <c r="C51" s="69">
        <v>475</v>
      </c>
      <c r="D51" s="70">
        <v>614.43479853174597</v>
      </c>
    </row>
    <row r="52" spans="1:4">
      <c r="A52" s="72" t="s">
        <v>246</v>
      </c>
      <c r="B52" s="69">
        <v>1770</v>
      </c>
      <c r="C52" s="69">
        <v>435</v>
      </c>
      <c r="D52" s="70">
        <v>617.45149691822201</v>
      </c>
    </row>
    <row r="53" spans="1:4">
      <c r="A53" s="72" t="s">
        <v>247</v>
      </c>
      <c r="B53" s="69">
        <v>1741.5</v>
      </c>
      <c r="C53" s="69">
        <v>446.36</v>
      </c>
      <c r="D53" s="70">
        <v>629.02626673221801</v>
      </c>
    </row>
    <row r="54" spans="1:4">
      <c r="A54" s="72" t="s">
        <v>248</v>
      </c>
      <c r="B54" s="69">
        <v>1750</v>
      </c>
      <c r="C54" s="69">
        <v>468.07</v>
      </c>
      <c r="D54" s="70">
        <v>567.403724121192</v>
      </c>
    </row>
    <row r="55" spans="1:4">
      <c r="A55" s="72" t="s">
        <v>249</v>
      </c>
      <c r="B55" s="69">
        <v>1750</v>
      </c>
      <c r="C55" s="69">
        <v>511</v>
      </c>
      <c r="D55" s="70">
        <v>569.616813771701</v>
      </c>
    </row>
    <row r="56" spans="1:4">
      <c r="A56" s="72" t="s">
        <v>250</v>
      </c>
      <c r="B56" s="69">
        <v>1735</v>
      </c>
      <c r="C56" s="69">
        <v>474</v>
      </c>
      <c r="D56" s="70">
        <v>535.428178247863</v>
      </c>
    </row>
    <row r="57" spans="1:4">
      <c r="A57" s="72" t="s">
        <v>252</v>
      </c>
      <c r="B57" s="69">
        <v>1670</v>
      </c>
      <c r="C57" s="69">
        <v>469</v>
      </c>
      <c r="D57" s="70">
        <v>493.96809453579499</v>
      </c>
    </row>
    <row r="58" spans="1:4">
      <c r="A58" s="72" t="s">
        <v>253</v>
      </c>
      <c r="B58" s="69">
        <v>1704</v>
      </c>
      <c r="C58" s="69">
        <v>437</v>
      </c>
      <c r="D58" s="70">
        <v>518.75304740216905</v>
      </c>
    </row>
    <row r="59" spans="1:4">
      <c r="A59" s="72" t="s">
        <v>254</v>
      </c>
      <c r="B59" s="69">
        <v>1743</v>
      </c>
      <c r="C59" s="69">
        <v>454</v>
      </c>
      <c r="D59" s="70">
        <v>535.31878220111003</v>
      </c>
    </row>
    <row r="60" spans="1:4">
      <c r="A60" s="65">
        <v>2023</v>
      </c>
      <c r="B60" s="66"/>
      <c r="C60" s="66"/>
      <c r="D60" s="67"/>
    </row>
    <row r="61" spans="1:4">
      <c r="A61" s="72" t="s">
        <v>242</v>
      </c>
      <c r="B61" s="69">
        <v>1770</v>
      </c>
      <c r="C61" s="69">
        <v>482</v>
      </c>
      <c r="D61" s="70">
        <v>546.50740902259497</v>
      </c>
    </row>
    <row r="62" spans="1:4">
      <c r="A62" s="72" t="s">
        <v>243</v>
      </c>
      <c r="B62" s="69">
        <v>1784</v>
      </c>
      <c r="C62" s="69">
        <v>501</v>
      </c>
      <c r="D62" s="70">
        <v>554.38597869629996</v>
      </c>
    </row>
    <row r="63" spans="1:4">
      <c r="A63" s="72" t="s">
        <v>244</v>
      </c>
      <c r="B63" s="69">
        <v>1793</v>
      </c>
      <c r="C63" s="69">
        <v>484</v>
      </c>
      <c r="D63" s="70">
        <v>541.72658030057403</v>
      </c>
    </row>
    <row r="64" spans="1:4">
      <c r="A64" s="72" t="s">
        <v>245</v>
      </c>
      <c r="B64" s="69">
        <v>1852</v>
      </c>
      <c r="C64" s="69">
        <v>457</v>
      </c>
      <c r="D64" s="70">
        <v>539.26539072750404</v>
      </c>
    </row>
    <row r="65" spans="1:4">
      <c r="A65" s="72" t="s">
        <v>246</v>
      </c>
      <c r="B65" s="69">
        <v>2000</v>
      </c>
      <c r="C65" s="69">
        <v>424</v>
      </c>
      <c r="D65" s="70" t="s">
        <v>256</v>
      </c>
    </row>
    <row r="66" spans="1:4">
      <c r="A66" s="72" t="s">
        <v>247</v>
      </c>
      <c r="B66" s="69">
        <v>2009</v>
      </c>
      <c r="C66" s="69">
        <v>413</v>
      </c>
      <c r="D66" s="70" t="s">
        <v>256</v>
      </c>
    </row>
    <row r="67" spans="1:4">
      <c r="A67" s="72" t="s">
        <v>248</v>
      </c>
      <c r="B67" s="69">
        <v>2089</v>
      </c>
      <c r="C67" s="69">
        <v>443</v>
      </c>
      <c r="D67" s="70" t="s">
        <v>256</v>
      </c>
    </row>
    <row r="68" spans="1:4">
      <c r="A68" s="72" t="s">
        <v>249</v>
      </c>
      <c r="B68" s="69">
        <v>2115</v>
      </c>
      <c r="C68" s="69">
        <v>439</v>
      </c>
      <c r="D68" s="70" t="s">
        <v>256</v>
      </c>
    </row>
    <row r="69" spans="1:4">
      <c r="A69" s="72" t="s">
        <v>250</v>
      </c>
      <c r="B69" s="69">
        <v>2148</v>
      </c>
      <c r="C69" s="69">
        <v>411</v>
      </c>
      <c r="D69" s="70" t="s">
        <v>256</v>
      </c>
    </row>
    <row r="70" spans="1:4">
      <c r="A70" s="72" t="s">
        <v>252</v>
      </c>
      <c r="B70" s="69">
        <v>2150</v>
      </c>
      <c r="C70" s="69">
        <v>416</v>
      </c>
      <c r="D70" s="70" t="s">
        <v>256</v>
      </c>
    </row>
    <row r="71" spans="1:4">
      <c r="A71" s="72" t="s">
        <v>253</v>
      </c>
      <c r="B71" s="69">
        <v>2147</v>
      </c>
      <c r="C71" s="69">
        <v>464</v>
      </c>
      <c r="D71" s="70" t="s">
        <v>256</v>
      </c>
    </row>
    <row r="72" spans="1:4">
      <c r="A72" s="72" t="s">
        <v>254</v>
      </c>
      <c r="B72" s="69">
        <v>2064</v>
      </c>
      <c r="C72" s="69">
        <v>435</v>
      </c>
      <c r="D72" s="70" t="s">
        <v>256</v>
      </c>
    </row>
    <row r="73" spans="1:4">
      <c r="A73" s="65">
        <v>2024</v>
      </c>
      <c r="B73" s="66"/>
      <c r="C73" s="66"/>
      <c r="D73" s="67"/>
    </row>
    <row r="74" spans="1:4">
      <c r="A74" s="72" t="s">
        <v>242</v>
      </c>
      <c r="B74" s="69">
        <v>1916</v>
      </c>
      <c r="C74" s="69">
        <v>380</v>
      </c>
      <c r="D74" s="70" t="s">
        <v>256</v>
      </c>
    </row>
    <row r="75" spans="1:4">
      <c r="A75" s="72" t="s">
        <v>243</v>
      </c>
      <c r="B75" s="69">
        <v>1904</v>
      </c>
      <c r="C75" s="69">
        <v>416</v>
      </c>
      <c r="D75" s="70" t="s">
        <v>256</v>
      </c>
    </row>
    <row r="76" spans="1:4">
      <c r="A76" s="72" t="s">
        <v>244</v>
      </c>
      <c r="B76" s="69">
        <v>1884</v>
      </c>
      <c r="C76" s="69">
        <v>362</v>
      </c>
      <c r="D76" s="70" t="s">
        <v>256</v>
      </c>
    </row>
    <row r="77" spans="1:4">
      <c r="A77" s="76" t="s">
        <v>245</v>
      </c>
      <c r="B77" s="69">
        <v>1777</v>
      </c>
      <c r="C77" s="69">
        <v>359</v>
      </c>
      <c r="D77" s="70" t="s">
        <v>256</v>
      </c>
    </row>
    <row r="78" spans="1:4">
      <c r="A78" s="76" t="s">
        <v>246</v>
      </c>
      <c r="B78" s="69">
        <v>1664</v>
      </c>
      <c r="C78" s="69">
        <v>389</v>
      </c>
      <c r="D78" s="70" t="s">
        <v>256</v>
      </c>
    </row>
    <row r="79" spans="1:4">
      <c r="A79" s="76" t="s">
        <v>247</v>
      </c>
      <c r="B79" s="69">
        <v>1652</v>
      </c>
      <c r="C79" s="69">
        <v>384</v>
      </c>
      <c r="D79" s="70" t="s">
        <v>256</v>
      </c>
    </row>
    <row r="80" spans="1:4">
      <c r="A80" s="76" t="s">
        <v>248</v>
      </c>
      <c r="B80" s="69">
        <v>1630</v>
      </c>
      <c r="C80" s="69">
        <v>364</v>
      </c>
      <c r="D80" s="70" t="s">
        <v>256</v>
      </c>
    </row>
    <row r="81" spans="1:13">
      <c r="A81" s="76" t="s">
        <v>249</v>
      </c>
      <c r="B81" s="69">
        <v>1630</v>
      </c>
      <c r="C81" s="69">
        <v>343</v>
      </c>
      <c r="D81" s="70" t="s">
        <v>256</v>
      </c>
    </row>
    <row r="82" spans="1:13">
      <c r="A82" s="669" t="s">
        <v>250</v>
      </c>
      <c r="B82" s="670">
        <v>1594</v>
      </c>
      <c r="C82" s="671">
        <v>346</v>
      </c>
      <c r="D82" s="672" t="s">
        <v>256</v>
      </c>
    </row>
    <row r="83" spans="1:13">
      <c r="A83" s="77" t="s">
        <v>252</v>
      </c>
      <c r="B83" s="78">
        <v>1523</v>
      </c>
      <c r="C83" s="79">
        <v>343</v>
      </c>
      <c r="D83" s="80" t="s">
        <v>256</v>
      </c>
    </row>
    <row r="85" spans="1:13">
      <c r="A85" s="81" t="s">
        <v>257</v>
      </c>
      <c r="B85" s="82"/>
      <c r="C85" s="82"/>
      <c r="D85" s="82"/>
      <c r="E85" s="83"/>
      <c r="F85" s="83"/>
      <c r="G85" s="83"/>
      <c r="H85" s="83"/>
      <c r="I85" s="83"/>
      <c r="J85" s="83"/>
      <c r="K85" s="83"/>
      <c r="L85" s="83"/>
      <c r="M85" s="83"/>
    </row>
    <row r="86" spans="1:13">
      <c r="A86" s="82" t="s">
        <v>258</v>
      </c>
    </row>
    <row r="87" spans="1:13">
      <c r="A87" s="82" t="s">
        <v>61</v>
      </c>
    </row>
    <row r="88" spans="1:13">
      <c r="A88" s="84" t="s">
        <v>259</v>
      </c>
      <c r="B88" s="85"/>
      <c r="C88" s="86"/>
    </row>
    <row r="91" spans="1:13">
      <c r="C91" s="53"/>
    </row>
  </sheetData>
  <mergeCells count="2">
    <mergeCell ref="A3:D3"/>
    <mergeCell ref="A6:A7"/>
  </mergeCells>
  <hyperlinks>
    <hyperlink ref="A1" location="INDICE!A1" display="INDICE" xr:uid="{00000000-0004-0000-1600-000000000000}"/>
    <hyperlink ref="A88" r:id="rId1" xr:uid="{00000000-0004-0000-1600-000001000000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/>
  </sheetPr>
  <dimension ref="A1:CA43"/>
  <sheetViews>
    <sheetView showGridLines="0" zoomScale="84" zoomScaleNormal="84" workbookViewId="0">
      <pane xSplit="1" ySplit="7" topLeftCell="BM8" activePane="bottomRight" state="frozen"/>
      <selection pane="topRight"/>
      <selection pane="bottomLeft"/>
      <selection pane="bottomRight" activeCell="BV15" sqref="BV15"/>
    </sheetView>
  </sheetViews>
  <sheetFormatPr baseColWidth="10" defaultColWidth="11" defaultRowHeight="15"/>
  <cols>
    <col min="1" max="1" width="26" customWidth="1"/>
    <col min="2" max="72" width="12.5703125" customWidth="1"/>
    <col min="73" max="73" width="16.42578125" style="1" customWidth="1"/>
    <col min="74" max="74" width="13.5703125" customWidth="1"/>
  </cols>
  <sheetData>
    <row r="1" spans="1:73">
      <c r="A1" s="2" t="s">
        <v>30</v>
      </c>
    </row>
    <row r="2" spans="1:73">
      <c r="A2" s="2"/>
    </row>
    <row r="3" spans="1:73">
      <c r="A3" s="3" t="s">
        <v>260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"/>
    </row>
    <row r="4" spans="1:73">
      <c r="A4" s="3" t="s">
        <v>261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"/>
    </row>
    <row r="5" spans="1:73">
      <c r="A5" s="5" t="s">
        <v>230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4"/>
    </row>
    <row r="6" spans="1:73">
      <c r="A6" s="741" t="s">
        <v>262</v>
      </c>
      <c r="B6" s="743">
        <v>2019</v>
      </c>
      <c r="C6" s="739"/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43">
        <v>2020</v>
      </c>
      <c r="O6" s="739"/>
      <c r="P6" s="739"/>
      <c r="Q6" s="739"/>
      <c r="R6" s="739"/>
      <c r="S6" s="739"/>
      <c r="T6" s="739"/>
      <c r="U6" s="739"/>
      <c r="V6" s="739"/>
      <c r="W6" s="739"/>
      <c r="X6" s="739"/>
      <c r="Y6" s="740"/>
      <c r="Z6" s="743">
        <v>2021</v>
      </c>
      <c r="AA6" s="739"/>
      <c r="AB6" s="739"/>
      <c r="AC6" s="739"/>
      <c r="AD6" s="739"/>
      <c r="AE6" s="739"/>
      <c r="AF6" s="739"/>
      <c r="AG6" s="739"/>
      <c r="AH6" s="739"/>
      <c r="AI6" s="739"/>
      <c r="AJ6" s="739"/>
      <c r="AK6" s="739"/>
      <c r="AL6" s="743">
        <v>2022</v>
      </c>
      <c r="AM6" s="739"/>
      <c r="AN6" s="739"/>
      <c r="AO6" s="739"/>
      <c r="AP6" s="739"/>
      <c r="AQ6" s="739"/>
      <c r="AR6" s="739"/>
      <c r="AS6" s="739"/>
      <c r="AT6" s="739"/>
      <c r="AU6" s="739"/>
      <c r="AV6" s="739"/>
      <c r="AW6" s="739"/>
      <c r="AX6" s="743">
        <v>2023</v>
      </c>
      <c r="AY6" s="739"/>
      <c r="AZ6" s="739"/>
      <c r="BA6" s="739"/>
      <c r="BB6" s="739"/>
      <c r="BC6" s="739"/>
      <c r="BD6" s="739"/>
      <c r="BE6" s="739"/>
      <c r="BF6" s="739"/>
      <c r="BG6" s="739"/>
      <c r="BH6" s="739"/>
      <c r="BI6" s="739"/>
      <c r="BJ6" s="738">
        <v>2024</v>
      </c>
      <c r="BK6" s="739"/>
      <c r="BL6" s="739"/>
      <c r="BM6" s="739"/>
      <c r="BN6" s="739"/>
      <c r="BO6" s="739"/>
      <c r="BP6" s="739"/>
      <c r="BQ6" s="739"/>
      <c r="BR6" s="739"/>
      <c r="BS6" s="739"/>
      <c r="BT6" s="740"/>
    </row>
    <row r="7" spans="1:73" ht="26.25" customHeight="1">
      <c r="A7" s="742"/>
      <c r="B7" s="6" t="s">
        <v>35</v>
      </c>
      <c r="C7" s="6" t="s">
        <v>36</v>
      </c>
      <c r="D7" s="7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35</v>
      </c>
      <c r="O7" s="8" t="s">
        <v>36</v>
      </c>
      <c r="P7" s="8" t="s">
        <v>37</v>
      </c>
      <c r="Q7" s="8" t="s">
        <v>38</v>
      </c>
      <c r="R7" s="8" t="s">
        <v>39</v>
      </c>
      <c r="S7" s="8" t="s">
        <v>40</v>
      </c>
      <c r="T7" s="8" t="s">
        <v>41</v>
      </c>
      <c r="U7" s="8" t="s">
        <v>42</v>
      </c>
      <c r="V7" s="8" t="s">
        <v>43</v>
      </c>
      <c r="W7" s="8" t="s">
        <v>44</v>
      </c>
      <c r="X7" s="8" t="s">
        <v>45</v>
      </c>
      <c r="Y7" s="7" t="s">
        <v>46</v>
      </c>
      <c r="Z7" s="33" t="s">
        <v>35</v>
      </c>
      <c r="AA7" s="33" t="s">
        <v>36</v>
      </c>
      <c r="AB7" s="33" t="s">
        <v>37</v>
      </c>
      <c r="AC7" s="33" t="s">
        <v>38</v>
      </c>
      <c r="AD7" s="33" t="s">
        <v>39</v>
      </c>
      <c r="AE7" s="6" t="s">
        <v>40</v>
      </c>
      <c r="AF7" s="6" t="s">
        <v>41</v>
      </c>
      <c r="AG7" s="6" t="s">
        <v>42</v>
      </c>
      <c r="AH7" s="6" t="s">
        <v>47</v>
      </c>
      <c r="AI7" s="6" t="s">
        <v>44</v>
      </c>
      <c r="AJ7" s="6" t="s">
        <v>45</v>
      </c>
      <c r="AK7" s="7" t="s">
        <v>46</v>
      </c>
      <c r="AL7" s="33" t="s">
        <v>35</v>
      </c>
      <c r="AM7" s="6" t="s">
        <v>36</v>
      </c>
      <c r="AN7" s="6" t="s">
        <v>37</v>
      </c>
      <c r="AO7" s="6" t="s">
        <v>38</v>
      </c>
      <c r="AP7" s="6" t="s">
        <v>39</v>
      </c>
      <c r="AQ7" s="6" t="s">
        <v>40</v>
      </c>
      <c r="AR7" s="6" t="s">
        <v>41</v>
      </c>
      <c r="AS7" s="33" t="s">
        <v>42</v>
      </c>
      <c r="AT7" s="6" t="s">
        <v>47</v>
      </c>
      <c r="AU7" s="6" t="s">
        <v>44</v>
      </c>
      <c r="AV7" s="6" t="s">
        <v>45</v>
      </c>
      <c r="AW7" s="7" t="s">
        <v>46</v>
      </c>
      <c r="AX7" s="33" t="s">
        <v>35</v>
      </c>
      <c r="AY7" s="6" t="s">
        <v>36</v>
      </c>
      <c r="AZ7" s="6" t="s">
        <v>37</v>
      </c>
      <c r="BA7" s="6" t="s">
        <v>38</v>
      </c>
      <c r="BB7" s="6" t="s">
        <v>39</v>
      </c>
      <c r="BC7" s="6" t="s">
        <v>40</v>
      </c>
      <c r="BD7" s="6" t="s">
        <v>41</v>
      </c>
      <c r="BE7" s="6" t="s">
        <v>42</v>
      </c>
      <c r="BF7" s="6" t="s">
        <v>43</v>
      </c>
      <c r="BG7" s="6" t="s">
        <v>44</v>
      </c>
      <c r="BH7" s="6" t="s">
        <v>45</v>
      </c>
      <c r="BI7" s="6" t="s">
        <v>46</v>
      </c>
      <c r="BJ7" s="6" t="s">
        <v>35</v>
      </c>
      <c r="BK7" s="6" t="s">
        <v>36</v>
      </c>
      <c r="BL7" s="6" t="s">
        <v>37</v>
      </c>
      <c r="BM7" s="6" t="s">
        <v>38</v>
      </c>
      <c r="BN7" s="6" t="s">
        <v>39</v>
      </c>
      <c r="BO7" s="6" t="s">
        <v>40</v>
      </c>
      <c r="BP7" s="6" t="s">
        <v>41</v>
      </c>
      <c r="BQ7" s="6" t="s">
        <v>42</v>
      </c>
      <c r="BR7" s="6" t="s">
        <v>43</v>
      </c>
      <c r="BS7" s="6" t="s">
        <v>44</v>
      </c>
      <c r="BT7" s="45" t="str">
        <f>'Cdr 15'!BT7</f>
        <v>Var. % 
Oct 24/23</v>
      </c>
      <c r="BU7"/>
    </row>
    <row r="8" spans="1:73">
      <c r="A8" s="9" t="s">
        <v>48</v>
      </c>
      <c r="B8" s="10">
        <f t="shared" ref="B8:G8" si="0">+B9+B10+B11+B12+B13+B14+B19+B20+B21+B22+B23</f>
        <v>3822.3999500099999</v>
      </c>
      <c r="C8" s="10">
        <f t="shared" si="0"/>
        <v>3440.09400499</v>
      </c>
      <c r="D8" s="10">
        <f t="shared" si="0"/>
        <v>3659.2855042000001</v>
      </c>
      <c r="E8" s="10">
        <f t="shared" si="0"/>
        <v>3687.6823088400001</v>
      </c>
      <c r="F8" s="10">
        <f t="shared" si="0"/>
        <v>3577.5048616399999</v>
      </c>
      <c r="G8" s="10">
        <f t="shared" si="0"/>
        <v>3961.9140194400002</v>
      </c>
      <c r="H8" s="10">
        <f t="shared" ref="H8:AV8" si="1">+H9+H10+H11+H12+H13+H14+H19+H20+H21+H22+H23</f>
        <v>4028.0106154300001</v>
      </c>
      <c r="I8" s="10">
        <f t="shared" si="1"/>
        <v>3709.3083234000001</v>
      </c>
      <c r="J8" s="10">
        <f t="shared" si="1"/>
        <v>3774.2523756700002</v>
      </c>
      <c r="K8" s="10">
        <f t="shared" si="1"/>
        <v>4019.9321277600002</v>
      </c>
      <c r="L8" s="10">
        <f t="shared" si="1"/>
        <v>3829.9133689199998</v>
      </c>
      <c r="M8" s="10">
        <f t="shared" si="1"/>
        <v>4468.1644269999997</v>
      </c>
      <c r="N8" s="30">
        <f t="shared" si="1"/>
        <v>3709.3131486799998</v>
      </c>
      <c r="O8" s="10">
        <f t="shared" si="1"/>
        <v>3406.3691002599999</v>
      </c>
      <c r="P8" s="10">
        <f t="shared" si="1"/>
        <v>2747.39666992</v>
      </c>
      <c r="Q8" s="10">
        <f t="shared" si="1"/>
        <v>1860.4910408600001</v>
      </c>
      <c r="R8" s="10">
        <f t="shared" si="1"/>
        <v>1996.1874546399999</v>
      </c>
      <c r="S8" s="10">
        <f t="shared" si="1"/>
        <v>2813.46966238</v>
      </c>
      <c r="T8" s="10">
        <f t="shared" si="1"/>
        <v>3572.3117092699999</v>
      </c>
      <c r="U8" s="10">
        <f t="shared" si="1"/>
        <v>3352.51422</v>
      </c>
      <c r="V8" s="10">
        <f t="shared" si="1"/>
        <v>4062.0954330300001</v>
      </c>
      <c r="W8" s="10">
        <f t="shared" si="1"/>
        <v>4166.0677449900004</v>
      </c>
      <c r="X8" s="10">
        <f t="shared" si="1"/>
        <v>3657.46099908</v>
      </c>
      <c r="Y8" s="34">
        <f t="shared" si="1"/>
        <v>3967.1726052700001</v>
      </c>
      <c r="Z8" s="10">
        <f t="shared" si="1"/>
        <v>3537.1860000000001</v>
      </c>
      <c r="AA8" s="10">
        <f t="shared" si="1"/>
        <v>3875.8810992899998</v>
      </c>
      <c r="AB8" s="10">
        <f t="shared" si="1"/>
        <v>3861.8181778600001</v>
      </c>
      <c r="AC8" s="10">
        <f t="shared" si="1"/>
        <v>3802.7853308099998</v>
      </c>
      <c r="AD8" s="10">
        <f t="shared" si="1"/>
        <v>4006.0090684699999</v>
      </c>
      <c r="AE8" s="10">
        <f t="shared" si="1"/>
        <v>3848</v>
      </c>
      <c r="AF8" s="10">
        <f t="shared" si="1"/>
        <v>4921.7473562699997</v>
      </c>
      <c r="AG8" s="10">
        <f t="shared" si="1"/>
        <v>5156.9461584410001</v>
      </c>
      <c r="AH8" s="10">
        <f t="shared" si="1"/>
        <v>5072.1898918400002</v>
      </c>
      <c r="AI8" s="10">
        <f t="shared" si="1"/>
        <v>4853.8140440320003</v>
      </c>
      <c r="AJ8" s="10">
        <f t="shared" si="1"/>
        <v>5061.1686296930002</v>
      </c>
      <c r="AK8" s="34">
        <f t="shared" si="1"/>
        <v>5033.6325420229996</v>
      </c>
      <c r="AL8" s="38">
        <f t="shared" si="1"/>
        <v>5285.758169535</v>
      </c>
      <c r="AM8" s="38">
        <f t="shared" si="1"/>
        <v>5521.8696735240001</v>
      </c>
      <c r="AN8" s="38">
        <f t="shared" si="1"/>
        <v>5386.5969873510003</v>
      </c>
      <c r="AO8" s="38">
        <f t="shared" si="1"/>
        <v>5020.5693773869998</v>
      </c>
      <c r="AP8" s="38">
        <f t="shared" si="1"/>
        <v>4512.2731707459998</v>
      </c>
      <c r="AQ8" s="38">
        <f t="shared" si="1"/>
        <v>5451.0841016309996</v>
      </c>
      <c r="AR8" s="38">
        <f t="shared" si="1"/>
        <v>4683.1644834090002</v>
      </c>
      <c r="AS8" s="38">
        <f t="shared" si="1"/>
        <v>5555.0804993800002</v>
      </c>
      <c r="AT8" s="38">
        <f t="shared" si="1"/>
        <v>5449.8837592099999</v>
      </c>
      <c r="AU8" s="38">
        <f t="shared" si="1"/>
        <v>5125.3217687449996</v>
      </c>
      <c r="AV8" s="38">
        <f t="shared" si="1"/>
        <v>4548.4138508400001</v>
      </c>
      <c r="AW8" s="34">
        <f t="shared" ref="AW8:BE8" si="2">+AW9+AW10+AW11+AW12+AW13+AW14+AW19+AW20+AW21+AW22+AW23</f>
        <v>5213.0154312459999</v>
      </c>
      <c r="AX8" s="38">
        <f t="shared" si="2"/>
        <v>4648.788404938</v>
      </c>
      <c r="AY8" s="38">
        <f t="shared" si="2"/>
        <v>4710.1649390020002</v>
      </c>
      <c r="AZ8" s="38">
        <f t="shared" si="2"/>
        <v>5789.5374348269997</v>
      </c>
      <c r="BA8" s="38">
        <f t="shared" si="2"/>
        <v>5305.1781556120004</v>
      </c>
      <c r="BB8" s="38">
        <f t="shared" ref="BB8" si="3">+BB9+BB10+BB11+BB12+BB13+BB14+BB19+BB20+BB21+BB22+BB23</f>
        <v>4779.6871792410002</v>
      </c>
      <c r="BC8" s="38">
        <f t="shared" si="2"/>
        <v>5305.4139618859999</v>
      </c>
      <c r="BD8" s="38">
        <f t="shared" si="2"/>
        <v>4850.4655514010001</v>
      </c>
      <c r="BE8" s="38">
        <f t="shared" si="2"/>
        <v>4868.4223655839996</v>
      </c>
      <c r="BF8" s="38">
        <f t="shared" ref="BF8:BI8" si="4">+BF9+BF10+BF11+BF12+BF13+BF14+BF19+BF20+BF21+BF22+BF23</f>
        <v>5079.4899644770003</v>
      </c>
      <c r="BG8" s="38">
        <f t="shared" si="4"/>
        <v>5080.3840322810001</v>
      </c>
      <c r="BH8" s="38">
        <f t="shared" si="4"/>
        <v>4860.3059816209998</v>
      </c>
      <c r="BI8" s="34">
        <f t="shared" si="4"/>
        <v>4800.2315659429996</v>
      </c>
      <c r="BJ8" s="38">
        <f t="shared" ref="BJ8:BR8" si="5">+BJ9+BJ10+BJ11+BJ12+BJ13+BJ14+BJ19+BJ20+BJ21+BJ22+BJ23</f>
        <v>5275.560058436</v>
      </c>
      <c r="BK8" s="38">
        <f t="shared" si="5"/>
        <v>5285.702988903</v>
      </c>
      <c r="BL8" s="38">
        <f t="shared" si="5"/>
        <v>5444.989888993</v>
      </c>
      <c r="BM8" s="38">
        <f t="shared" si="5"/>
        <v>4710.1330629699996</v>
      </c>
      <c r="BN8" s="38">
        <f t="shared" si="5"/>
        <v>5559.4404788680004</v>
      </c>
      <c r="BO8" s="38">
        <f t="shared" si="5"/>
        <v>5218.4178604050003</v>
      </c>
      <c r="BP8" s="38">
        <f t="shared" si="5"/>
        <v>5884.5735301000004</v>
      </c>
      <c r="BQ8" s="38">
        <f t="shared" si="5"/>
        <v>5295.1954234080004</v>
      </c>
      <c r="BR8" s="673">
        <f t="shared" si="5"/>
        <v>273.5367</v>
      </c>
      <c r="BS8" s="673">
        <f t="shared" ref="BS8" si="6">+BS9+BS10+BS11+BS12+BS13+BS14+BS19+BS20+BS21+BS22+BS23</f>
        <v>146.98899999999998</v>
      </c>
      <c r="BT8" s="46">
        <f>+IFERROR(BS8/BG8-1,"-")</f>
        <v>-0.9710673446995296</v>
      </c>
      <c r="BU8"/>
    </row>
    <row r="9" spans="1:73">
      <c r="A9" s="11" t="s">
        <v>263</v>
      </c>
      <c r="B9" s="12">
        <v>52.438284250000002</v>
      </c>
      <c r="C9" s="13">
        <v>23.090370060000001</v>
      </c>
      <c r="D9" s="13">
        <v>17.145410930000001</v>
      </c>
      <c r="E9" s="13">
        <v>24.54164359</v>
      </c>
      <c r="F9" s="13">
        <v>22.18751293</v>
      </c>
      <c r="G9" s="13">
        <v>34.484654290000002</v>
      </c>
      <c r="H9" s="13">
        <v>88.332102719999995</v>
      </c>
      <c r="I9" s="13">
        <v>90.092728280000003</v>
      </c>
      <c r="J9" s="13">
        <v>120.33871734</v>
      </c>
      <c r="K9" s="13">
        <v>100.38046754</v>
      </c>
      <c r="L9" s="13">
        <v>104.94434285</v>
      </c>
      <c r="M9" s="13">
        <v>96.091467910000006</v>
      </c>
      <c r="N9" s="12">
        <v>35.88714667</v>
      </c>
      <c r="O9" s="13">
        <v>20.09754143</v>
      </c>
      <c r="P9" s="13">
        <v>9.5482559499999997</v>
      </c>
      <c r="Q9" s="13">
        <v>10.60217881</v>
      </c>
      <c r="R9" s="13">
        <v>19.959558659999999</v>
      </c>
      <c r="S9" s="13">
        <v>27.54622788</v>
      </c>
      <c r="T9" s="13">
        <v>63.331679620000003</v>
      </c>
      <c r="U9" s="13">
        <v>101.56292474</v>
      </c>
      <c r="V9" s="13">
        <v>129.15103124999999</v>
      </c>
      <c r="W9" s="13">
        <v>116.70650345</v>
      </c>
      <c r="X9" s="13">
        <v>114.57888894</v>
      </c>
      <c r="Y9" s="35">
        <v>83.640335680000007</v>
      </c>
      <c r="Z9" s="13">
        <v>26.501999999999999</v>
      </c>
      <c r="AA9" s="13">
        <v>17.148007320000001</v>
      </c>
      <c r="AB9" s="13">
        <v>13.405317070000001</v>
      </c>
      <c r="AC9" s="13">
        <v>12.988495</v>
      </c>
      <c r="AD9" s="13">
        <v>15.476881430000001</v>
      </c>
      <c r="AE9" s="13">
        <v>32.090000000000003</v>
      </c>
      <c r="AF9" s="13">
        <v>60.205065873000002</v>
      </c>
      <c r="AG9" s="13">
        <v>79.692301756999996</v>
      </c>
      <c r="AH9" s="13">
        <v>143.01397294399999</v>
      </c>
      <c r="AI9" s="13">
        <v>137.57196751000001</v>
      </c>
      <c r="AJ9" s="13">
        <v>137.48978312</v>
      </c>
      <c r="AK9" s="35">
        <v>165.62586036900001</v>
      </c>
      <c r="AL9" s="39">
        <v>139.796836617</v>
      </c>
      <c r="AM9" s="39">
        <v>118.563754711</v>
      </c>
      <c r="AN9" s="39">
        <v>69.337803280000003</v>
      </c>
      <c r="AO9" s="39">
        <v>34.594669771</v>
      </c>
      <c r="AP9" s="39">
        <v>33.915368237999999</v>
      </c>
      <c r="AQ9" s="39">
        <v>65.406568587999999</v>
      </c>
      <c r="AR9" s="39">
        <v>104.049095064</v>
      </c>
      <c r="AS9" s="39">
        <v>158.416083837</v>
      </c>
      <c r="AT9" s="39">
        <v>194.78247663799999</v>
      </c>
      <c r="AU9" s="39">
        <v>175.75748219299999</v>
      </c>
      <c r="AV9" s="39">
        <v>152.131920888</v>
      </c>
      <c r="AW9" s="35">
        <v>107.470302788</v>
      </c>
      <c r="AX9" s="39">
        <v>64.760564836</v>
      </c>
      <c r="AY9" s="39">
        <v>28.526229190999999</v>
      </c>
      <c r="AZ9" s="39">
        <v>19.298220689000001</v>
      </c>
      <c r="BA9" s="39">
        <v>17.710320861</v>
      </c>
      <c r="BB9" s="39">
        <v>29.954496518999999</v>
      </c>
      <c r="BC9" s="39">
        <v>46.353961220000002</v>
      </c>
      <c r="BD9" s="39">
        <v>71.556170524999999</v>
      </c>
      <c r="BE9" s="39">
        <v>123.142992861</v>
      </c>
      <c r="BF9" s="39">
        <v>125.451110156</v>
      </c>
      <c r="BG9" s="39">
        <v>140.19093686400001</v>
      </c>
      <c r="BH9" s="39">
        <v>134.28301292699999</v>
      </c>
      <c r="BI9" s="35">
        <v>167.917964071</v>
      </c>
      <c r="BJ9" s="39">
        <v>93.266657408</v>
      </c>
      <c r="BK9" s="39">
        <v>58.868030298000001</v>
      </c>
      <c r="BL9" s="39">
        <v>27.826563961000002</v>
      </c>
      <c r="BM9" s="39">
        <v>21.816788379999998</v>
      </c>
      <c r="BN9" s="39">
        <v>36.633962887000003</v>
      </c>
      <c r="BO9" s="39">
        <v>64.116678610999998</v>
      </c>
      <c r="BP9" s="39">
        <v>140.706835031</v>
      </c>
      <c r="BQ9" s="39">
        <v>177.56924484699999</v>
      </c>
      <c r="BR9" s="674"/>
      <c r="BS9" s="674"/>
      <c r="BT9" s="47">
        <f>+IFERROR(BS9/BG9-1,"-")</f>
        <v>-1</v>
      </c>
      <c r="BU9"/>
    </row>
    <row r="10" spans="1:73">
      <c r="A10" s="11" t="s">
        <v>264</v>
      </c>
      <c r="B10" s="12">
        <v>675.66901195000003</v>
      </c>
      <c r="C10" s="13">
        <v>387.25149714000003</v>
      </c>
      <c r="D10" s="13">
        <v>376.16518589999998</v>
      </c>
      <c r="E10" s="13">
        <v>380.82159829</v>
      </c>
      <c r="F10" s="13">
        <v>424.51735733999999</v>
      </c>
      <c r="G10" s="13">
        <v>493.09058160000001</v>
      </c>
      <c r="H10" s="13">
        <v>565.90387869999995</v>
      </c>
      <c r="I10" s="13">
        <v>481.50430177999999</v>
      </c>
      <c r="J10" s="13">
        <v>499.29794771000002</v>
      </c>
      <c r="K10" s="13">
        <v>607.52013638000005</v>
      </c>
      <c r="L10" s="13">
        <v>651.78002929000002</v>
      </c>
      <c r="M10" s="13">
        <v>747.63570345999995</v>
      </c>
      <c r="N10" s="12">
        <v>680.66693006000003</v>
      </c>
      <c r="O10" s="13">
        <v>465.15288538999999</v>
      </c>
      <c r="P10" s="13">
        <v>387.23127657999999</v>
      </c>
      <c r="Q10" s="13">
        <v>327.23885460999998</v>
      </c>
      <c r="R10" s="13">
        <v>415.20641182999998</v>
      </c>
      <c r="S10" s="13">
        <v>440.70715383999999</v>
      </c>
      <c r="T10" s="13">
        <v>537.41888403999997</v>
      </c>
      <c r="U10" s="13">
        <v>593.82071346999999</v>
      </c>
      <c r="V10" s="13">
        <v>632.76847289</v>
      </c>
      <c r="W10" s="13">
        <v>780.42582278999998</v>
      </c>
      <c r="X10" s="13">
        <v>741.24436358000003</v>
      </c>
      <c r="Y10" s="35">
        <v>814.73447224000097</v>
      </c>
      <c r="Z10" s="13">
        <v>609.59299999999996</v>
      </c>
      <c r="AA10" s="13">
        <v>551.25134306999996</v>
      </c>
      <c r="AB10" s="13">
        <v>442.99538317999998</v>
      </c>
      <c r="AC10" s="13">
        <v>485.56861278999997</v>
      </c>
      <c r="AD10" s="13">
        <v>535.29524142000002</v>
      </c>
      <c r="AE10" s="13">
        <v>561.94000000000005</v>
      </c>
      <c r="AF10" s="13">
        <v>608.67427155799999</v>
      </c>
      <c r="AG10" s="13">
        <v>659.49851021200004</v>
      </c>
      <c r="AH10" s="13">
        <v>834.36351111199997</v>
      </c>
      <c r="AI10" s="13">
        <v>811.71491198800004</v>
      </c>
      <c r="AJ10" s="13">
        <v>814.68973071699997</v>
      </c>
      <c r="AK10" s="35">
        <v>980.86403287999997</v>
      </c>
      <c r="AL10" s="39">
        <v>769.42332991599994</v>
      </c>
      <c r="AM10" s="39">
        <v>635.31712500799995</v>
      </c>
      <c r="AN10" s="39">
        <v>546.37791532699998</v>
      </c>
      <c r="AO10" s="39">
        <v>486.669146356</v>
      </c>
      <c r="AP10" s="39">
        <v>523.02881152199996</v>
      </c>
      <c r="AQ10" s="39">
        <v>519.35481256699995</v>
      </c>
      <c r="AR10" s="39">
        <v>677.71538444199996</v>
      </c>
      <c r="AS10" s="39">
        <v>790.55990726200002</v>
      </c>
      <c r="AT10" s="39">
        <v>795.39243081200004</v>
      </c>
      <c r="AU10" s="39">
        <v>834.288719636</v>
      </c>
      <c r="AV10" s="39">
        <v>879.01891546599995</v>
      </c>
      <c r="AW10" s="35">
        <v>961.25831104400004</v>
      </c>
      <c r="AX10" s="39">
        <v>791.72213079400001</v>
      </c>
      <c r="AY10" s="39">
        <v>713.47398677199999</v>
      </c>
      <c r="AZ10" s="39">
        <v>557.92947790000005</v>
      </c>
      <c r="BA10" s="39">
        <v>517.93325600200001</v>
      </c>
      <c r="BB10" s="39">
        <v>523.622768877</v>
      </c>
      <c r="BC10" s="39">
        <v>514.35785822499997</v>
      </c>
      <c r="BD10" s="39">
        <v>635.73988696000004</v>
      </c>
      <c r="BE10" s="39">
        <v>767.334554067</v>
      </c>
      <c r="BF10" s="39">
        <v>773.28809171600005</v>
      </c>
      <c r="BG10" s="39">
        <v>1071.174427942</v>
      </c>
      <c r="BH10" s="39">
        <v>1184.014653077</v>
      </c>
      <c r="BI10" s="35">
        <v>1105.6681886419999</v>
      </c>
      <c r="BJ10" s="39">
        <v>971.33798716399997</v>
      </c>
      <c r="BK10" s="39">
        <v>667.77084262899996</v>
      </c>
      <c r="BL10" s="39">
        <v>558.95538391000002</v>
      </c>
      <c r="BM10" s="39">
        <v>491.77989353700002</v>
      </c>
      <c r="BN10" s="39">
        <v>612.49537820900002</v>
      </c>
      <c r="BO10" s="39">
        <v>717.50384434</v>
      </c>
      <c r="BP10" s="39">
        <v>929.78535632299997</v>
      </c>
      <c r="BQ10" s="39">
        <v>896.10588366299999</v>
      </c>
      <c r="BR10" s="674"/>
      <c r="BS10" s="674"/>
      <c r="BT10" s="47">
        <f t="shared" ref="BT10:BT13" si="7">+IFERROR(BS10/BG10-1,"-")</f>
        <v>-1</v>
      </c>
      <c r="BU10"/>
    </row>
    <row r="11" spans="1:73">
      <c r="A11" s="11" t="s">
        <v>265</v>
      </c>
      <c r="B11" s="12">
        <v>46.245563969999999</v>
      </c>
      <c r="C11" s="13">
        <v>49.785832260000099</v>
      </c>
      <c r="D11" s="13">
        <v>46.1942217</v>
      </c>
      <c r="E11" s="13">
        <v>44.912651099999998</v>
      </c>
      <c r="F11" s="13">
        <v>58.152753830000002</v>
      </c>
      <c r="G11" s="13">
        <v>49.08067174</v>
      </c>
      <c r="H11" s="13">
        <v>39.274519669999997</v>
      </c>
      <c r="I11" s="13">
        <v>43.252533210000102</v>
      </c>
      <c r="J11" s="13">
        <v>50.266219970000002</v>
      </c>
      <c r="K11" s="13">
        <v>51.258411529999997</v>
      </c>
      <c r="L11" s="13">
        <v>40.304940309999999</v>
      </c>
      <c r="M11" s="13">
        <v>47.568906570000003</v>
      </c>
      <c r="N11" s="12">
        <v>44.760988699999999</v>
      </c>
      <c r="O11" s="13">
        <v>48.660458429999998</v>
      </c>
      <c r="P11" s="13">
        <v>31.81572804</v>
      </c>
      <c r="Q11" s="13">
        <v>12.75397396</v>
      </c>
      <c r="R11" s="13">
        <v>18.877950599999998</v>
      </c>
      <c r="S11" s="13">
        <v>33.10548781</v>
      </c>
      <c r="T11" s="13">
        <v>39.816694529999999</v>
      </c>
      <c r="U11" s="13">
        <v>40.527437240000097</v>
      </c>
      <c r="V11" s="13">
        <v>55.940056329999898</v>
      </c>
      <c r="W11" s="13">
        <v>46.041978120000003</v>
      </c>
      <c r="X11" s="13">
        <v>45.375049529999998</v>
      </c>
      <c r="Y11" s="35">
        <v>44.377703660000002</v>
      </c>
      <c r="Z11" s="13">
        <v>25.745999999999999</v>
      </c>
      <c r="AA11" s="13">
        <v>38.54828552</v>
      </c>
      <c r="AB11" s="13">
        <v>42.200006219999999</v>
      </c>
      <c r="AC11" s="13">
        <v>48.544765980000001</v>
      </c>
      <c r="AD11" s="13">
        <v>42.298289619999998</v>
      </c>
      <c r="AE11" s="13">
        <v>43.14</v>
      </c>
      <c r="AF11" s="13">
        <v>49.155095097</v>
      </c>
      <c r="AG11" s="13">
        <v>48.907513104000003</v>
      </c>
      <c r="AH11" s="13">
        <v>49.907718013999997</v>
      </c>
      <c r="AI11" s="13">
        <v>62.586628484000002</v>
      </c>
      <c r="AJ11" s="13">
        <v>47.872307884999998</v>
      </c>
      <c r="AK11" s="35">
        <v>54.317543970000003</v>
      </c>
      <c r="AL11" s="39">
        <v>39.889553251000002</v>
      </c>
      <c r="AM11" s="39">
        <v>51.508755430000001</v>
      </c>
      <c r="AN11" s="39">
        <v>61.028236855999999</v>
      </c>
      <c r="AO11" s="39">
        <v>52.659663797</v>
      </c>
      <c r="AP11" s="39">
        <v>59.124654917000001</v>
      </c>
      <c r="AQ11" s="39">
        <v>48.005825737999999</v>
      </c>
      <c r="AR11" s="39">
        <v>61.388614531999998</v>
      </c>
      <c r="AS11" s="39">
        <v>61.269976137</v>
      </c>
      <c r="AT11" s="39">
        <v>60.036883791000001</v>
      </c>
      <c r="AU11" s="39">
        <v>55.131404523999997</v>
      </c>
      <c r="AV11" s="39">
        <v>51.908739402999998</v>
      </c>
      <c r="AW11" s="35">
        <v>55.686116314000003</v>
      </c>
      <c r="AX11" s="39">
        <v>52.387372167999999</v>
      </c>
      <c r="AY11" s="39">
        <v>49.691840919999997</v>
      </c>
      <c r="AZ11" s="39">
        <v>73.766463447999996</v>
      </c>
      <c r="BA11" s="39">
        <v>49.960214743999998</v>
      </c>
      <c r="BB11" s="39">
        <v>69.068037097000001</v>
      </c>
      <c r="BC11" s="39">
        <v>55.184778942000001</v>
      </c>
      <c r="BD11" s="39">
        <v>62.829474292999997</v>
      </c>
      <c r="BE11" s="39">
        <v>61.789645141999998</v>
      </c>
      <c r="BF11" s="39">
        <v>52.537446998</v>
      </c>
      <c r="BG11" s="39">
        <v>53.888606461999998</v>
      </c>
      <c r="BH11" s="39">
        <v>72.522540954999997</v>
      </c>
      <c r="BI11" s="35">
        <v>66.348906162000006</v>
      </c>
      <c r="BJ11" s="39">
        <v>48.694788461000002</v>
      </c>
      <c r="BK11" s="39">
        <v>46.578626259000004</v>
      </c>
      <c r="BL11" s="39">
        <v>50.709260280000002</v>
      </c>
      <c r="BM11" s="39">
        <v>57.816966231999999</v>
      </c>
      <c r="BN11" s="39">
        <v>79.271690836000005</v>
      </c>
      <c r="BO11" s="39">
        <v>59.082372554000003</v>
      </c>
      <c r="BP11" s="39">
        <v>55.592722883</v>
      </c>
      <c r="BQ11" s="39">
        <v>49.392005373000003</v>
      </c>
      <c r="BR11" s="674"/>
      <c r="BS11" s="674"/>
      <c r="BT11" s="47">
        <f t="shared" si="7"/>
        <v>-1</v>
      </c>
      <c r="BU11"/>
    </row>
    <row r="12" spans="1:73">
      <c r="A12" s="11" t="s">
        <v>266</v>
      </c>
      <c r="B12" s="12">
        <v>42.691834120000003</v>
      </c>
      <c r="C12" s="13">
        <v>47.547348900000003</v>
      </c>
      <c r="D12" s="13">
        <v>47.158691429999998</v>
      </c>
      <c r="E12" s="13">
        <v>54.608967980000003</v>
      </c>
      <c r="F12" s="13">
        <v>59.284659069999996</v>
      </c>
      <c r="G12" s="13">
        <v>56.181040320000001</v>
      </c>
      <c r="H12" s="13">
        <v>59.877232589999998</v>
      </c>
      <c r="I12" s="13">
        <v>46.671026779999998</v>
      </c>
      <c r="J12" s="13">
        <v>54.247644530000002</v>
      </c>
      <c r="K12" s="13">
        <v>48.153079089999999</v>
      </c>
      <c r="L12" s="13">
        <v>41.92922308</v>
      </c>
      <c r="M12" s="13">
        <v>45.900966060000002</v>
      </c>
      <c r="N12" s="12">
        <v>42.743894439999998</v>
      </c>
      <c r="O12" s="13">
        <v>40.556085439999997</v>
      </c>
      <c r="P12" s="13">
        <v>27.40728666</v>
      </c>
      <c r="Q12" s="13">
        <v>18.87130312</v>
      </c>
      <c r="R12" s="13">
        <v>23.584520940000001</v>
      </c>
      <c r="S12" s="13">
        <v>30.602704750000001</v>
      </c>
      <c r="T12" s="13">
        <v>41.402040929999998</v>
      </c>
      <c r="U12" s="13">
        <v>38.104006069999997</v>
      </c>
      <c r="V12" s="13">
        <v>46.430320729999998</v>
      </c>
      <c r="W12" s="13">
        <v>46.641296150000002</v>
      </c>
      <c r="X12" s="13">
        <v>45.671386699999999</v>
      </c>
      <c r="Y12" s="35">
        <v>44.434036290000002</v>
      </c>
      <c r="Z12" s="13">
        <v>36.585999999999999</v>
      </c>
      <c r="AA12" s="13">
        <v>51.925530870000003</v>
      </c>
      <c r="AB12" s="13">
        <v>51.406249359999997</v>
      </c>
      <c r="AC12" s="13">
        <v>48.599479369999997</v>
      </c>
      <c r="AD12" s="13">
        <v>43.715438990000003</v>
      </c>
      <c r="AE12" s="13">
        <v>48.82</v>
      </c>
      <c r="AF12" s="13">
        <v>63.550650789000002</v>
      </c>
      <c r="AG12" s="13">
        <v>61.854632729000002</v>
      </c>
      <c r="AH12" s="13">
        <v>58.293158130000002</v>
      </c>
      <c r="AI12" s="13">
        <v>58.161468685999999</v>
      </c>
      <c r="AJ12" s="13">
        <v>74.027931218000006</v>
      </c>
      <c r="AK12" s="35">
        <v>68.662879996000001</v>
      </c>
      <c r="AL12" s="39">
        <v>61.332802516000001</v>
      </c>
      <c r="AM12" s="39">
        <v>71.833618872000002</v>
      </c>
      <c r="AN12" s="39">
        <v>71.627650536000004</v>
      </c>
      <c r="AO12" s="39">
        <v>62.849548996000003</v>
      </c>
      <c r="AP12" s="39">
        <v>86.945726738999994</v>
      </c>
      <c r="AQ12" s="39">
        <v>100.76158008</v>
      </c>
      <c r="AR12" s="39">
        <v>99.559785753</v>
      </c>
      <c r="AS12" s="39">
        <v>100.149140077</v>
      </c>
      <c r="AT12" s="39">
        <v>68.502454960999998</v>
      </c>
      <c r="AU12" s="39">
        <v>136.39628987399999</v>
      </c>
      <c r="AV12" s="39">
        <v>95.701169665999998</v>
      </c>
      <c r="AW12" s="35">
        <v>136.73586090399999</v>
      </c>
      <c r="AX12" s="39">
        <v>110.707299303</v>
      </c>
      <c r="AY12" s="39">
        <v>112.11191200899999</v>
      </c>
      <c r="AZ12" s="39">
        <v>97.624441766999993</v>
      </c>
      <c r="BA12" s="39">
        <v>122.098727869</v>
      </c>
      <c r="BB12" s="39">
        <v>103.742441261</v>
      </c>
      <c r="BC12" s="39">
        <v>104.878607308</v>
      </c>
      <c r="BD12" s="39">
        <v>81.739871234999995</v>
      </c>
      <c r="BE12" s="39">
        <v>73.068116520000004</v>
      </c>
      <c r="BF12" s="39">
        <v>110.755257312</v>
      </c>
      <c r="BG12" s="39">
        <v>84.556219251000002</v>
      </c>
      <c r="BH12" s="39">
        <v>102.551508582</v>
      </c>
      <c r="BI12" s="35">
        <v>89.811720778999998</v>
      </c>
      <c r="BJ12" s="39">
        <v>94.049836286000001</v>
      </c>
      <c r="BK12" s="39">
        <v>74.212825917999993</v>
      </c>
      <c r="BL12" s="39">
        <v>90.225293659000002</v>
      </c>
      <c r="BM12" s="39">
        <v>86.141548740999994</v>
      </c>
      <c r="BN12" s="39">
        <v>88.458094157000005</v>
      </c>
      <c r="BO12" s="39">
        <v>78.645004123000007</v>
      </c>
      <c r="BP12" s="39">
        <v>97.036708251999997</v>
      </c>
      <c r="BQ12" s="39">
        <v>106.06550373899999</v>
      </c>
      <c r="BR12" s="674"/>
      <c r="BS12" s="674"/>
      <c r="BT12" s="47">
        <f t="shared" si="7"/>
        <v>-1</v>
      </c>
      <c r="BU12"/>
    </row>
    <row r="13" spans="1:73">
      <c r="A13" s="11" t="s">
        <v>267</v>
      </c>
      <c r="B13" s="12">
        <v>2073.39656586</v>
      </c>
      <c r="C13" s="13">
        <v>1904.06244571</v>
      </c>
      <c r="D13" s="13">
        <v>2036.1916388899999</v>
      </c>
      <c r="E13" s="13">
        <v>2234.8320562600002</v>
      </c>
      <c r="F13" s="13">
        <v>2196.8403780200001</v>
      </c>
      <c r="G13" s="13">
        <v>2342.1409255399999</v>
      </c>
      <c r="H13" s="13">
        <v>2215.5230878900002</v>
      </c>
      <c r="I13" s="13">
        <v>2172.2404596199999</v>
      </c>
      <c r="J13" s="13">
        <v>2122.4912343599999</v>
      </c>
      <c r="K13" s="13">
        <v>2323.3771358600002</v>
      </c>
      <c r="L13" s="13">
        <v>2133.1390015699999</v>
      </c>
      <c r="M13" s="13">
        <v>2613.2740425400002</v>
      </c>
      <c r="N13" s="12">
        <v>2112.6382419199999</v>
      </c>
      <c r="O13" s="13">
        <v>2090.83795057</v>
      </c>
      <c r="P13" s="13">
        <v>1683.24724227</v>
      </c>
      <c r="Q13" s="13">
        <v>1166.6136354800001</v>
      </c>
      <c r="R13" s="13">
        <v>1150.8631162900001</v>
      </c>
      <c r="S13" s="13">
        <v>1800.2935150000001</v>
      </c>
      <c r="T13" s="13">
        <v>2020.4564790100001</v>
      </c>
      <c r="U13" s="13">
        <v>1662.21267625</v>
      </c>
      <c r="V13" s="13">
        <v>2332.7182429</v>
      </c>
      <c r="W13" s="13">
        <v>2432.08792391</v>
      </c>
      <c r="X13" s="13">
        <v>2115.2636017599998</v>
      </c>
      <c r="Y13" s="35">
        <v>2101.2204519400002</v>
      </c>
      <c r="Z13" s="13">
        <v>2020.894</v>
      </c>
      <c r="AA13" s="13">
        <v>2243.3503024900001</v>
      </c>
      <c r="AB13" s="13">
        <v>2329.49044456</v>
      </c>
      <c r="AC13" s="13">
        <v>2229.7579921800002</v>
      </c>
      <c r="AD13" s="13">
        <v>2508.20685529</v>
      </c>
      <c r="AE13" s="13">
        <v>2275.4699999999998</v>
      </c>
      <c r="AF13" s="13">
        <v>3027.2770099310001</v>
      </c>
      <c r="AG13" s="13">
        <v>3243.429353729</v>
      </c>
      <c r="AH13" s="13">
        <v>2768.342500188</v>
      </c>
      <c r="AI13" s="13">
        <v>2448.3694660309998</v>
      </c>
      <c r="AJ13" s="13">
        <v>2726.6673606180002</v>
      </c>
      <c r="AK13" s="35">
        <v>2277.6413897689999</v>
      </c>
      <c r="AL13" s="39">
        <v>2878.2857319059999</v>
      </c>
      <c r="AM13" s="39">
        <v>3197.8232986409998</v>
      </c>
      <c r="AN13" s="39">
        <v>2754.736198697</v>
      </c>
      <c r="AO13" s="39">
        <v>2994.371448637</v>
      </c>
      <c r="AP13" s="39">
        <v>2488.0400568079999</v>
      </c>
      <c r="AQ13" s="39">
        <v>3147.149750608</v>
      </c>
      <c r="AR13" s="39">
        <v>2470.8283595379999</v>
      </c>
      <c r="AS13" s="39">
        <v>2956.4976463769999</v>
      </c>
      <c r="AT13" s="39">
        <v>3067.9918782599998</v>
      </c>
      <c r="AU13" s="39">
        <v>2757.7084598199999</v>
      </c>
      <c r="AV13" s="39">
        <v>2369.5326066100001</v>
      </c>
      <c r="AW13" s="35">
        <v>2570.1353257280002</v>
      </c>
      <c r="AX13" s="39">
        <v>2437.2056581420002</v>
      </c>
      <c r="AY13" s="39">
        <v>2470.4525530330002</v>
      </c>
      <c r="AZ13" s="39">
        <v>3541.528469974</v>
      </c>
      <c r="BA13" s="39">
        <v>3405.8677302460001</v>
      </c>
      <c r="BB13" s="39">
        <v>3081.1892589180002</v>
      </c>
      <c r="BC13" s="39">
        <v>3654.0511821059999</v>
      </c>
      <c r="BD13" s="39">
        <v>3158.2785674900001</v>
      </c>
      <c r="BE13" s="39">
        <v>2979.3202921249999</v>
      </c>
      <c r="BF13" s="39">
        <v>2956.071695913</v>
      </c>
      <c r="BG13" s="39">
        <v>2788.9809649399999</v>
      </c>
      <c r="BH13" s="39">
        <v>2472.6177842410002</v>
      </c>
      <c r="BI13" s="35">
        <v>2433.5927170179998</v>
      </c>
      <c r="BJ13" s="39">
        <v>2985.9094358560001</v>
      </c>
      <c r="BK13" s="39">
        <v>3329.7279473970002</v>
      </c>
      <c r="BL13" s="39">
        <v>3608.3884802329999</v>
      </c>
      <c r="BM13" s="39">
        <v>3054.8673926639999</v>
      </c>
      <c r="BN13" s="39">
        <v>3581.8924077440001</v>
      </c>
      <c r="BO13" s="39">
        <v>2954.779797829</v>
      </c>
      <c r="BP13" s="39">
        <v>3111.6198618610001</v>
      </c>
      <c r="BQ13" s="39">
        <v>2753.615487135</v>
      </c>
      <c r="BR13" s="674"/>
      <c r="BS13" s="674"/>
      <c r="BT13" s="47">
        <f t="shared" si="7"/>
        <v>-1</v>
      </c>
      <c r="BU13"/>
    </row>
    <row r="14" spans="1:73">
      <c r="A14" s="14" t="s">
        <v>268</v>
      </c>
      <c r="B14" s="15">
        <f>+B15+B16</f>
        <v>246.26</v>
      </c>
      <c r="C14" s="16">
        <f t="shared" ref="C14:AV14" si="8">+C15+C16</f>
        <v>377.66</v>
      </c>
      <c r="D14" s="16">
        <f t="shared" si="8"/>
        <v>432.11</v>
      </c>
      <c r="E14" s="16">
        <f t="shared" si="8"/>
        <v>323.83</v>
      </c>
      <c r="F14" s="16">
        <f t="shared" si="8"/>
        <v>175.35</v>
      </c>
      <c r="G14" s="16">
        <f t="shared" si="8"/>
        <v>364.08</v>
      </c>
      <c r="H14" s="16">
        <f t="shared" si="8"/>
        <v>397.18</v>
      </c>
      <c r="I14" s="16">
        <f t="shared" si="8"/>
        <v>238.87</v>
      </c>
      <c r="J14" s="16">
        <f t="shared" si="8"/>
        <v>277.16054105000001</v>
      </c>
      <c r="K14" s="16">
        <f t="shared" si="8"/>
        <v>269.26</v>
      </c>
      <c r="L14" s="16">
        <f t="shared" si="8"/>
        <v>205.72</v>
      </c>
      <c r="M14" s="16">
        <f t="shared" si="8"/>
        <v>205.2</v>
      </c>
      <c r="N14" s="15">
        <f t="shared" si="8"/>
        <v>207.22386527</v>
      </c>
      <c r="O14" s="16">
        <f t="shared" si="8"/>
        <v>212.51845062999999</v>
      </c>
      <c r="P14" s="16">
        <f t="shared" si="8"/>
        <v>180.73930060999999</v>
      </c>
      <c r="Q14" s="16">
        <f t="shared" si="8"/>
        <v>106.9359262</v>
      </c>
      <c r="R14" s="16">
        <f t="shared" si="8"/>
        <v>115.03603583</v>
      </c>
      <c r="S14" s="16">
        <f t="shared" si="8"/>
        <v>161.60691876000001</v>
      </c>
      <c r="T14" s="16">
        <f t="shared" si="8"/>
        <v>422.77797614000002</v>
      </c>
      <c r="U14" s="16">
        <f t="shared" si="8"/>
        <v>469.20884396999998</v>
      </c>
      <c r="V14" s="16">
        <f t="shared" si="8"/>
        <v>352.34880944999998</v>
      </c>
      <c r="W14" s="16">
        <f t="shared" si="8"/>
        <v>251.54929798000001</v>
      </c>
      <c r="X14" s="16">
        <f t="shared" si="8"/>
        <v>144.17864456999999</v>
      </c>
      <c r="Y14" s="36">
        <f t="shared" si="8"/>
        <v>239.98434463000001</v>
      </c>
      <c r="Z14" s="16">
        <f t="shared" si="8"/>
        <v>296.45299999999997</v>
      </c>
      <c r="AA14" s="16">
        <f t="shared" si="8"/>
        <v>461.45</v>
      </c>
      <c r="AB14" s="16">
        <f t="shared" si="8"/>
        <v>384.46</v>
      </c>
      <c r="AC14" s="16">
        <f t="shared" si="8"/>
        <v>372.01</v>
      </c>
      <c r="AD14" s="16">
        <f t="shared" si="8"/>
        <v>283.08999999999997</v>
      </c>
      <c r="AE14" s="16">
        <f t="shared" si="8"/>
        <v>345.18</v>
      </c>
      <c r="AF14" s="16">
        <f t="shared" si="8"/>
        <v>414.02</v>
      </c>
      <c r="AG14" s="16">
        <f t="shared" si="8"/>
        <v>425.12</v>
      </c>
      <c r="AH14" s="16">
        <f t="shared" si="8"/>
        <v>296.11</v>
      </c>
      <c r="AI14" s="16">
        <f t="shared" si="8"/>
        <v>231.38</v>
      </c>
      <c r="AJ14" s="16">
        <f t="shared" si="8"/>
        <v>118.15</v>
      </c>
      <c r="AK14" s="36">
        <f t="shared" si="8"/>
        <v>216.25</v>
      </c>
      <c r="AL14" s="40">
        <f t="shared" si="8"/>
        <v>250.268</v>
      </c>
      <c r="AM14" s="40">
        <f t="shared" si="8"/>
        <v>397.94400000000002</v>
      </c>
      <c r="AN14" s="40">
        <f t="shared" si="8"/>
        <v>537.404</v>
      </c>
      <c r="AO14" s="40">
        <f t="shared" si="8"/>
        <v>270.839</v>
      </c>
      <c r="AP14" s="40">
        <f t="shared" si="8"/>
        <v>186.333</v>
      </c>
      <c r="AQ14" s="40">
        <f t="shared" si="8"/>
        <v>346.85</v>
      </c>
      <c r="AR14" s="40">
        <f t="shared" si="8"/>
        <v>426.46100000000001</v>
      </c>
      <c r="AS14" s="40">
        <f t="shared" si="8"/>
        <v>481.90499999999997</v>
      </c>
      <c r="AT14" s="40">
        <f t="shared" si="8"/>
        <v>354.44439999999997</v>
      </c>
      <c r="AU14" s="40">
        <f t="shared" si="8"/>
        <v>281.185</v>
      </c>
      <c r="AV14" s="40">
        <f t="shared" si="8"/>
        <v>162.05699999999999</v>
      </c>
      <c r="AW14" s="36">
        <f t="shared" ref="AW14:BE14" si="9">+AW15+AW16</f>
        <v>271.52</v>
      </c>
      <c r="AX14" s="40">
        <f t="shared" si="9"/>
        <v>330.49299999999999</v>
      </c>
      <c r="AY14" s="40">
        <f t="shared" si="9"/>
        <v>433.45</v>
      </c>
      <c r="AZ14" s="40">
        <f t="shared" si="9"/>
        <v>582.322</v>
      </c>
      <c r="BA14" s="40">
        <f t="shared" si="9"/>
        <v>325.11</v>
      </c>
      <c r="BB14" s="40">
        <f t="shared" ref="BB14" si="10">+BB15+BB16</f>
        <v>217.1</v>
      </c>
      <c r="BC14" s="40">
        <f t="shared" si="9"/>
        <v>165.78</v>
      </c>
      <c r="BD14" s="40">
        <f t="shared" si="9"/>
        <v>139.33000000000001</v>
      </c>
      <c r="BE14" s="40">
        <f t="shared" si="9"/>
        <v>133.81</v>
      </c>
      <c r="BF14" s="40">
        <f t="shared" ref="BF14:BI14" si="11">+BF15+BF16</f>
        <v>194.39</v>
      </c>
      <c r="BG14" s="40">
        <f t="shared" si="11"/>
        <v>152.21</v>
      </c>
      <c r="BH14" s="40">
        <f t="shared" si="11"/>
        <v>177.83</v>
      </c>
      <c r="BI14" s="36">
        <f t="shared" si="11"/>
        <v>187.57</v>
      </c>
      <c r="BJ14" s="40">
        <f t="shared" ref="BJ14:BQ14" si="12">+BJ15+BJ16</f>
        <v>262.38099999999997</v>
      </c>
      <c r="BK14" s="40">
        <f t="shared" si="12"/>
        <v>385.39</v>
      </c>
      <c r="BL14" s="40">
        <f t="shared" si="12"/>
        <v>278.8</v>
      </c>
      <c r="BM14" s="40">
        <f t="shared" si="12"/>
        <v>136.05000000000001</v>
      </c>
      <c r="BN14" s="40">
        <f t="shared" si="12"/>
        <v>265.73</v>
      </c>
      <c r="BO14" s="40">
        <f t="shared" si="12"/>
        <v>469.18</v>
      </c>
      <c r="BP14" s="40">
        <f t="shared" si="12"/>
        <v>650.26</v>
      </c>
      <c r="BQ14" s="40">
        <f t="shared" si="12"/>
        <v>465.40260000000001</v>
      </c>
      <c r="BR14" s="675">
        <f>+BR15+BR16</f>
        <v>273.5367</v>
      </c>
      <c r="BS14" s="675">
        <f>+BS15+BS16</f>
        <v>146.98899999999998</v>
      </c>
      <c r="BT14" s="47">
        <f>+IFERROR(BS14/BG14-1,"-")</f>
        <v>-3.4301294264503235E-2</v>
      </c>
      <c r="BU14"/>
    </row>
    <row r="15" spans="1:73">
      <c r="A15" s="17" t="s">
        <v>269</v>
      </c>
      <c r="B15" s="18">
        <v>87.27</v>
      </c>
      <c r="C15" s="19">
        <v>126.56</v>
      </c>
      <c r="D15" s="19">
        <v>181.05</v>
      </c>
      <c r="E15" s="19">
        <v>163.66999999999999</v>
      </c>
      <c r="F15" s="19">
        <v>106</v>
      </c>
      <c r="G15" s="19">
        <v>145.99</v>
      </c>
      <c r="H15" s="19">
        <v>158.08000000000001</v>
      </c>
      <c r="I15" s="19">
        <v>140.36000000000001</v>
      </c>
      <c r="J15" s="19">
        <v>146.1</v>
      </c>
      <c r="K15" s="19">
        <v>112.01</v>
      </c>
      <c r="L15" s="19">
        <v>106.42</v>
      </c>
      <c r="M15" s="19">
        <v>148.62</v>
      </c>
      <c r="N15" s="18">
        <v>92.28</v>
      </c>
      <c r="O15" s="19">
        <v>109.96</v>
      </c>
      <c r="P15" s="19">
        <v>92.94</v>
      </c>
      <c r="Q15" s="19">
        <v>63.74</v>
      </c>
      <c r="R15" s="19">
        <v>66.78</v>
      </c>
      <c r="S15" s="19">
        <v>73.87</v>
      </c>
      <c r="T15" s="19">
        <v>124.48</v>
      </c>
      <c r="U15" s="19">
        <v>152.82</v>
      </c>
      <c r="V15" s="19">
        <v>139.85</v>
      </c>
      <c r="W15" s="19">
        <v>162.69999999999999</v>
      </c>
      <c r="X15" s="19">
        <v>120.96</v>
      </c>
      <c r="Y15" s="31">
        <v>117.46</v>
      </c>
      <c r="Z15" s="19">
        <v>99.76</v>
      </c>
      <c r="AA15" s="19">
        <v>135.62</v>
      </c>
      <c r="AB15" s="19">
        <v>148.4</v>
      </c>
      <c r="AC15" s="19">
        <v>157.84</v>
      </c>
      <c r="AD15" s="19">
        <v>149.49</v>
      </c>
      <c r="AE15" s="19">
        <v>140.61000000000001</v>
      </c>
      <c r="AF15" s="19">
        <v>134.66</v>
      </c>
      <c r="AG15" s="19">
        <v>110.14</v>
      </c>
      <c r="AH15" s="19">
        <v>122.58</v>
      </c>
      <c r="AI15" s="19">
        <v>103.49</v>
      </c>
      <c r="AJ15" s="19">
        <v>87.72</v>
      </c>
      <c r="AK15" s="31">
        <v>128.4</v>
      </c>
      <c r="AL15" s="41">
        <v>109.71299999999999</v>
      </c>
      <c r="AM15" s="41">
        <v>165.947</v>
      </c>
      <c r="AN15" s="41">
        <v>181.822</v>
      </c>
      <c r="AO15" s="41">
        <v>137.75899999999999</v>
      </c>
      <c r="AP15" s="41">
        <v>134.56299999999999</v>
      </c>
      <c r="AQ15" s="41">
        <v>126.73</v>
      </c>
      <c r="AR15" s="41">
        <v>139.08799999999999</v>
      </c>
      <c r="AS15" s="41">
        <v>113.53100000000001</v>
      </c>
      <c r="AT15" s="41">
        <v>119.8168</v>
      </c>
      <c r="AU15" s="41">
        <v>108.11</v>
      </c>
      <c r="AV15" s="41">
        <v>111.77500000000001</v>
      </c>
      <c r="AW15" s="31">
        <v>178.84</v>
      </c>
      <c r="AX15" s="41">
        <v>151.61600000000001</v>
      </c>
      <c r="AY15" s="41">
        <v>227.54</v>
      </c>
      <c r="AZ15" s="41">
        <v>267.89800000000002</v>
      </c>
      <c r="BA15" s="41">
        <v>219.15</v>
      </c>
      <c r="BB15" s="41">
        <v>183.05</v>
      </c>
      <c r="BC15" s="41">
        <v>139.97</v>
      </c>
      <c r="BD15" s="41">
        <v>108.96</v>
      </c>
      <c r="BE15" s="41">
        <v>110.76</v>
      </c>
      <c r="BF15" s="41">
        <v>103.02</v>
      </c>
      <c r="BG15" s="41">
        <v>102.64</v>
      </c>
      <c r="BH15" s="41">
        <v>107.3</v>
      </c>
      <c r="BI15" s="31">
        <v>116.26</v>
      </c>
      <c r="BJ15" s="41">
        <v>106.172</v>
      </c>
      <c r="BK15" s="41">
        <v>126.66</v>
      </c>
      <c r="BL15" s="41">
        <v>121.42</v>
      </c>
      <c r="BM15" s="41">
        <v>95.44</v>
      </c>
      <c r="BN15" s="41">
        <v>123.58</v>
      </c>
      <c r="BO15" s="41">
        <v>117.07</v>
      </c>
      <c r="BP15" s="41">
        <v>146.03</v>
      </c>
      <c r="BQ15" s="41">
        <v>126.3322</v>
      </c>
      <c r="BR15" s="676">
        <v>130.29669999999999</v>
      </c>
      <c r="BS15" s="676">
        <v>89.691999999999993</v>
      </c>
      <c r="BT15" s="48">
        <f>+IFERROR(BS15/BG15-1,"-")</f>
        <v>-0.12614964925954797</v>
      </c>
      <c r="BU15"/>
    </row>
    <row r="16" spans="1:73">
      <c r="A16" s="17" t="s">
        <v>270</v>
      </c>
      <c r="B16" s="18">
        <f t="shared" ref="B16:M16" si="13">+B17+B18</f>
        <v>158.99</v>
      </c>
      <c r="C16" s="19">
        <f t="shared" si="13"/>
        <v>251.1</v>
      </c>
      <c r="D16" s="19">
        <f t="shared" si="13"/>
        <v>251.06</v>
      </c>
      <c r="E16" s="19">
        <f t="shared" si="13"/>
        <v>160.16</v>
      </c>
      <c r="F16" s="19">
        <f t="shared" si="13"/>
        <v>69.349999999999994</v>
      </c>
      <c r="G16" s="19">
        <f t="shared" si="13"/>
        <v>218.09</v>
      </c>
      <c r="H16" s="19">
        <f t="shared" si="13"/>
        <v>239.1</v>
      </c>
      <c r="I16" s="19">
        <f t="shared" si="13"/>
        <v>98.51</v>
      </c>
      <c r="J16" s="19">
        <f t="shared" si="13"/>
        <v>131.06054105000001</v>
      </c>
      <c r="K16" s="19">
        <f t="shared" si="13"/>
        <v>157.25</v>
      </c>
      <c r="L16" s="19">
        <f t="shared" si="13"/>
        <v>99.3</v>
      </c>
      <c r="M16" s="31">
        <f t="shared" si="13"/>
        <v>56.58</v>
      </c>
      <c r="N16" s="18">
        <f t="shared" ref="N16:AW16" si="14">+N17+N18</f>
        <v>114.94386527</v>
      </c>
      <c r="O16" s="19">
        <f t="shared" si="14"/>
        <v>102.55845063</v>
      </c>
      <c r="P16" s="19">
        <f t="shared" si="14"/>
        <v>87.799300610000003</v>
      </c>
      <c r="Q16" s="19">
        <f t="shared" si="14"/>
        <v>43.195926200000002</v>
      </c>
      <c r="R16" s="19">
        <f t="shared" si="14"/>
        <v>48.256035830000002</v>
      </c>
      <c r="S16" s="19">
        <f t="shared" si="14"/>
        <v>87.736918759999995</v>
      </c>
      <c r="T16" s="19">
        <f t="shared" si="14"/>
        <v>298.29797614</v>
      </c>
      <c r="U16" s="19">
        <f t="shared" si="14"/>
        <v>316.38884396999998</v>
      </c>
      <c r="V16" s="19">
        <f t="shared" si="14"/>
        <v>212.49880945000001</v>
      </c>
      <c r="W16" s="19">
        <f t="shared" si="14"/>
        <v>88.849297980000003</v>
      </c>
      <c r="X16" s="19">
        <f t="shared" si="14"/>
        <v>23.218644569999999</v>
      </c>
      <c r="Y16" s="31">
        <f t="shared" si="14"/>
        <v>122.52434463</v>
      </c>
      <c r="Z16" s="19">
        <f t="shared" si="14"/>
        <v>196.69300000000001</v>
      </c>
      <c r="AA16" s="19">
        <f t="shared" si="14"/>
        <v>325.83</v>
      </c>
      <c r="AB16" s="19">
        <f t="shared" si="14"/>
        <v>236.06</v>
      </c>
      <c r="AC16" s="19">
        <f t="shared" si="14"/>
        <v>214.17</v>
      </c>
      <c r="AD16" s="19">
        <f t="shared" si="14"/>
        <v>133.6</v>
      </c>
      <c r="AE16" s="19">
        <f t="shared" si="14"/>
        <v>204.57</v>
      </c>
      <c r="AF16" s="19">
        <f t="shared" si="14"/>
        <v>279.36</v>
      </c>
      <c r="AG16" s="19">
        <f t="shared" si="14"/>
        <v>314.98</v>
      </c>
      <c r="AH16" s="19">
        <f t="shared" si="14"/>
        <v>173.53</v>
      </c>
      <c r="AI16" s="19">
        <f t="shared" si="14"/>
        <v>127.89</v>
      </c>
      <c r="AJ16" s="19">
        <f t="shared" si="14"/>
        <v>30.43</v>
      </c>
      <c r="AK16" s="31">
        <f t="shared" si="14"/>
        <v>87.85</v>
      </c>
      <c r="AL16" s="41">
        <f t="shared" si="14"/>
        <v>140.55500000000001</v>
      </c>
      <c r="AM16" s="41">
        <f t="shared" si="14"/>
        <v>231.99700000000001</v>
      </c>
      <c r="AN16" s="41">
        <f t="shared" si="14"/>
        <v>355.58199999999999</v>
      </c>
      <c r="AO16" s="41">
        <f t="shared" si="14"/>
        <v>133.08000000000001</v>
      </c>
      <c r="AP16" s="41">
        <f t="shared" si="14"/>
        <v>51.77</v>
      </c>
      <c r="AQ16" s="41">
        <f t="shared" si="14"/>
        <v>220.12</v>
      </c>
      <c r="AR16" s="41">
        <f t="shared" si="14"/>
        <v>287.37299999999999</v>
      </c>
      <c r="AS16" s="41">
        <f t="shared" si="14"/>
        <v>368.37400000000002</v>
      </c>
      <c r="AT16" s="41">
        <f t="shared" si="14"/>
        <v>234.6276</v>
      </c>
      <c r="AU16" s="41">
        <f t="shared" si="14"/>
        <v>173.07499999999999</v>
      </c>
      <c r="AV16" s="41">
        <f t="shared" si="14"/>
        <v>50.281999999999996</v>
      </c>
      <c r="AW16" s="31">
        <f t="shared" si="14"/>
        <v>92.68</v>
      </c>
      <c r="AX16" s="41">
        <f t="shared" ref="AX16:BE16" si="15">+AX17+AX18</f>
        <v>178.87700000000001</v>
      </c>
      <c r="AY16" s="41">
        <f t="shared" si="15"/>
        <v>205.91</v>
      </c>
      <c r="AZ16" s="41">
        <f t="shared" si="15"/>
        <v>314.42399999999998</v>
      </c>
      <c r="BA16" s="41">
        <f t="shared" si="15"/>
        <v>105.96</v>
      </c>
      <c r="BB16" s="41">
        <f t="shared" si="15"/>
        <v>34.049999999999997</v>
      </c>
      <c r="BC16" s="41">
        <f t="shared" si="15"/>
        <v>25.81</v>
      </c>
      <c r="BD16" s="41">
        <f t="shared" si="15"/>
        <v>30.37</v>
      </c>
      <c r="BE16" s="41">
        <f t="shared" si="15"/>
        <v>23.05</v>
      </c>
      <c r="BF16" s="41">
        <f t="shared" ref="BF16:BR16" si="16">+BF17+BF18</f>
        <v>91.37</v>
      </c>
      <c r="BG16" s="41">
        <f t="shared" si="16"/>
        <v>49.57</v>
      </c>
      <c r="BH16" s="41">
        <f t="shared" si="16"/>
        <v>70.53</v>
      </c>
      <c r="BI16" s="31">
        <f t="shared" si="16"/>
        <v>71.31</v>
      </c>
      <c r="BJ16" s="41">
        <f t="shared" si="16"/>
        <v>156.209</v>
      </c>
      <c r="BK16" s="41">
        <f t="shared" si="16"/>
        <v>258.73</v>
      </c>
      <c r="BL16" s="41">
        <f t="shared" si="16"/>
        <v>157.38</v>
      </c>
      <c r="BM16" s="41">
        <f t="shared" si="16"/>
        <v>40.61</v>
      </c>
      <c r="BN16" s="41">
        <f t="shared" si="16"/>
        <v>142.15</v>
      </c>
      <c r="BO16" s="41">
        <f t="shared" si="16"/>
        <v>352.11</v>
      </c>
      <c r="BP16" s="41">
        <f t="shared" si="16"/>
        <v>504.23</v>
      </c>
      <c r="BQ16" s="41">
        <f t="shared" si="16"/>
        <v>339.07040000000001</v>
      </c>
      <c r="BR16" s="676">
        <f t="shared" si="16"/>
        <v>143.24</v>
      </c>
      <c r="BS16" s="676">
        <v>57.296999999999997</v>
      </c>
      <c r="BT16" s="48">
        <f t="shared" ref="BT16:BT18" si="17">+IFERROR(BS16/BG16-1,"-")</f>
        <v>0.15588057292717372</v>
      </c>
      <c r="BU16"/>
    </row>
    <row r="17" spans="1:79">
      <c r="A17" s="17" t="s">
        <v>271</v>
      </c>
      <c r="B17" s="18">
        <v>139.29</v>
      </c>
      <c r="C17" s="19">
        <v>195.33</v>
      </c>
      <c r="D17" s="19">
        <v>204.79</v>
      </c>
      <c r="E17" s="19">
        <v>139.9</v>
      </c>
      <c r="F17" s="19">
        <v>41.87</v>
      </c>
      <c r="G17" s="19">
        <v>185.78</v>
      </c>
      <c r="H17" s="19">
        <v>185.09</v>
      </c>
      <c r="I17" s="19">
        <v>55.44</v>
      </c>
      <c r="J17" s="19">
        <v>99.57</v>
      </c>
      <c r="K17" s="19">
        <v>114.66</v>
      </c>
      <c r="L17" s="19">
        <v>80.05</v>
      </c>
      <c r="M17" s="19">
        <v>39.4</v>
      </c>
      <c r="N17" s="18">
        <v>106.82808763</v>
      </c>
      <c r="O17" s="19">
        <v>68.795060520000007</v>
      </c>
      <c r="P17" s="19">
        <v>57.165528090000002</v>
      </c>
      <c r="Q17" s="19">
        <v>25.65541219</v>
      </c>
      <c r="R17" s="19">
        <v>16.892950930000001</v>
      </c>
      <c r="S17" s="19">
        <v>75.866795280000005</v>
      </c>
      <c r="T17" s="19">
        <v>251.35994389000001</v>
      </c>
      <c r="U17" s="19">
        <v>260.95228629000002</v>
      </c>
      <c r="V17" s="19">
        <v>176.66561487999999</v>
      </c>
      <c r="W17" s="19">
        <v>30.684575989999999</v>
      </c>
      <c r="X17" s="19">
        <v>9.2916758599999998</v>
      </c>
      <c r="Y17" s="31">
        <v>99.391812810000005</v>
      </c>
      <c r="Z17" s="19">
        <v>171.38</v>
      </c>
      <c r="AA17" s="19">
        <v>228.24</v>
      </c>
      <c r="AB17" s="19">
        <v>184.97</v>
      </c>
      <c r="AC17" s="19">
        <v>174.97</v>
      </c>
      <c r="AD17" s="19">
        <v>100.18</v>
      </c>
      <c r="AE17" s="19">
        <v>180.83</v>
      </c>
      <c r="AF17" s="19">
        <v>196.17</v>
      </c>
      <c r="AG17" s="19">
        <v>247.07</v>
      </c>
      <c r="AH17" s="19">
        <v>136.02000000000001</v>
      </c>
      <c r="AI17" s="19">
        <v>103.49</v>
      </c>
      <c r="AJ17" s="19">
        <v>9.8800000000000008</v>
      </c>
      <c r="AK17" s="31">
        <v>71.14</v>
      </c>
      <c r="AL17" s="41">
        <v>117.14100000000001</v>
      </c>
      <c r="AM17" s="41">
        <v>195.05600000000001</v>
      </c>
      <c r="AN17" s="41">
        <v>279.56799999999998</v>
      </c>
      <c r="AO17" s="41">
        <v>90.35</v>
      </c>
      <c r="AP17" s="41">
        <v>33.26</v>
      </c>
      <c r="AQ17" s="41">
        <v>201.15</v>
      </c>
      <c r="AR17" s="41">
        <v>235.98599999999999</v>
      </c>
      <c r="AS17" s="41">
        <v>259.90100000000001</v>
      </c>
      <c r="AT17" s="41">
        <v>170.09049999999999</v>
      </c>
      <c r="AU17" s="41">
        <v>93.06</v>
      </c>
      <c r="AV17" s="41">
        <v>19.059000000000001</v>
      </c>
      <c r="AW17" s="31">
        <v>72.48</v>
      </c>
      <c r="AX17" s="41">
        <v>166.70699999999999</v>
      </c>
      <c r="AY17" s="41">
        <v>188.64</v>
      </c>
      <c r="AZ17" s="41">
        <v>246.69300000000001</v>
      </c>
      <c r="BA17" s="41">
        <v>82.5</v>
      </c>
      <c r="BB17" s="41">
        <v>10.06</v>
      </c>
      <c r="BC17" s="41">
        <v>9.99</v>
      </c>
      <c r="BD17" s="41">
        <v>17.73</v>
      </c>
      <c r="BE17" s="41">
        <v>11.89</v>
      </c>
      <c r="BF17" s="41">
        <v>64.680000000000007</v>
      </c>
      <c r="BG17" s="41">
        <v>32.229999999999997</v>
      </c>
      <c r="BH17" s="41">
        <v>48.52</v>
      </c>
      <c r="BI17" s="31">
        <v>62.5</v>
      </c>
      <c r="BJ17" s="41">
        <v>127.13800000000001</v>
      </c>
      <c r="BK17" s="41">
        <v>226.72</v>
      </c>
      <c r="BL17" s="41">
        <v>108.4</v>
      </c>
      <c r="BM17" s="41">
        <v>23.51</v>
      </c>
      <c r="BN17" s="41">
        <v>111.51</v>
      </c>
      <c r="BO17" s="41">
        <v>286.18</v>
      </c>
      <c r="BP17" s="41">
        <v>361.8</v>
      </c>
      <c r="BQ17" s="41">
        <v>169.97200000000001</v>
      </c>
      <c r="BR17" s="676">
        <v>60.76</v>
      </c>
      <c r="BS17" s="676">
        <v>14.348000000000001</v>
      </c>
      <c r="BT17" s="48">
        <f t="shared" si="17"/>
        <v>-0.5548246974868134</v>
      </c>
      <c r="BU17"/>
    </row>
    <row r="18" spans="1:79">
      <c r="A18" s="17" t="s">
        <v>272</v>
      </c>
      <c r="B18" s="18">
        <v>19.7</v>
      </c>
      <c r="C18" s="19">
        <v>55.77</v>
      </c>
      <c r="D18" s="19">
        <v>46.27</v>
      </c>
      <c r="E18" s="19">
        <v>20.260000000000002</v>
      </c>
      <c r="F18" s="19">
        <v>27.48</v>
      </c>
      <c r="G18" s="19">
        <v>32.31</v>
      </c>
      <c r="H18" s="19">
        <v>54.01</v>
      </c>
      <c r="I18" s="19">
        <v>43.07</v>
      </c>
      <c r="J18" s="19">
        <v>31.490541050000001</v>
      </c>
      <c r="K18" s="19">
        <v>42.59</v>
      </c>
      <c r="L18" s="19">
        <v>19.25</v>
      </c>
      <c r="M18" s="19">
        <v>17.18</v>
      </c>
      <c r="N18" s="18">
        <v>8.1157776399999992</v>
      </c>
      <c r="O18" s="19">
        <v>33.763390110000003</v>
      </c>
      <c r="P18" s="19">
        <v>30.633772520000001</v>
      </c>
      <c r="Q18" s="19">
        <v>17.540514009999999</v>
      </c>
      <c r="R18" s="19">
        <v>31.3630849</v>
      </c>
      <c r="S18" s="19">
        <v>11.87012348</v>
      </c>
      <c r="T18" s="19">
        <v>46.938032249999999</v>
      </c>
      <c r="U18" s="19">
        <v>55.43655768</v>
      </c>
      <c r="V18" s="19">
        <v>35.833194570000003</v>
      </c>
      <c r="W18" s="19">
        <v>58.164721989999997</v>
      </c>
      <c r="X18" s="19">
        <v>13.926968710000001</v>
      </c>
      <c r="Y18" s="31">
        <v>23.132531820000001</v>
      </c>
      <c r="Z18" s="19">
        <v>25.312999999999999</v>
      </c>
      <c r="AA18" s="19">
        <v>97.59</v>
      </c>
      <c r="AB18" s="19">
        <v>51.09</v>
      </c>
      <c r="AC18" s="19">
        <v>39.200000000000003</v>
      </c>
      <c r="AD18" s="19">
        <v>33.42</v>
      </c>
      <c r="AE18" s="19">
        <v>23.74</v>
      </c>
      <c r="AF18" s="19">
        <v>83.19</v>
      </c>
      <c r="AG18" s="19">
        <v>67.91</v>
      </c>
      <c r="AH18" s="19">
        <v>37.51</v>
      </c>
      <c r="AI18" s="19">
        <v>24.4</v>
      </c>
      <c r="AJ18" s="19">
        <v>20.55</v>
      </c>
      <c r="AK18" s="31">
        <v>16.71</v>
      </c>
      <c r="AL18" s="41">
        <v>23.414000000000001</v>
      </c>
      <c r="AM18" s="41">
        <v>36.941000000000003</v>
      </c>
      <c r="AN18" s="41">
        <v>76.013999999999996</v>
      </c>
      <c r="AO18" s="41">
        <v>42.73</v>
      </c>
      <c r="AP18" s="41">
        <v>18.510000000000002</v>
      </c>
      <c r="AQ18" s="41">
        <v>18.97</v>
      </c>
      <c r="AR18" s="41">
        <v>51.387</v>
      </c>
      <c r="AS18" s="41">
        <v>108.473</v>
      </c>
      <c r="AT18" s="41">
        <v>64.537099999999995</v>
      </c>
      <c r="AU18" s="41">
        <v>80.015000000000001</v>
      </c>
      <c r="AV18" s="41">
        <v>31.222999999999999</v>
      </c>
      <c r="AW18" s="31">
        <v>20.2</v>
      </c>
      <c r="AX18" s="41">
        <v>12.17</v>
      </c>
      <c r="AY18" s="41">
        <v>17.27</v>
      </c>
      <c r="AZ18" s="41">
        <v>67.730999999999995</v>
      </c>
      <c r="BA18" s="41">
        <v>23.46</v>
      </c>
      <c r="BB18" s="41">
        <v>23.99</v>
      </c>
      <c r="BC18" s="41">
        <v>15.82</v>
      </c>
      <c r="BD18" s="41">
        <v>12.64</v>
      </c>
      <c r="BE18" s="41">
        <v>11.16</v>
      </c>
      <c r="BF18" s="41">
        <v>26.69</v>
      </c>
      <c r="BG18" s="41">
        <v>17.34</v>
      </c>
      <c r="BH18" s="41">
        <v>22.01</v>
      </c>
      <c r="BI18" s="31">
        <v>8.81</v>
      </c>
      <c r="BJ18" s="41">
        <v>29.071000000000002</v>
      </c>
      <c r="BK18" s="41">
        <v>32.01</v>
      </c>
      <c r="BL18" s="41">
        <v>48.98</v>
      </c>
      <c r="BM18" s="41">
        <v>17.100000000000001</v>
      </c>
      <c r="BN18" s="41">
        <v>30.64</v>
      </c>
      <c r="BO18" s="41">
        <v>65.930000000000007</v>
      </c>
      <c r="BP18" s="41">
        <v>142.43</v>
      </c>
      <c r="BQ18" s="41">
        <v>169.0984</v>
      </c>
      <c r="BR18" s="676">
        <v>82.48</v>
      </c>
      <c r="BS18" s="676">
        <v>42.948999999999998</v>
      </c>
      <c r="BT18" s="48">
        <f t="shared" si="17"/>
        <v>1.4768742791234142</v>
      </c>
      <c r="BU18"/>
    </row>
    <row r="19" spans="1:79">
      <c r="A19" s="11" t="s">
        <v>273</v>
      </c>
      <c r="B19" s="12">
        <v>283.64213486</v>
      </c>
      <c r="C19" s="13">
        <v>285.06398187999997</v>
      </c>
      <c r="D19" s="13">
        <v>270.69229657</v>
      </c>
      <c r="E19" s="13">
        <v>231.58257355999999</v>
      </c>
      <c r="F19" s="13">
        <v>215.76980710000001</v>
      </c>
      <c r="G19" s="13">
        <v>212.21969917000001</v>
      </c>
      <c r="H19" s="13">
        <v>240.07819950000001</v>
      </c>
      <c r="I19" s="13">
        <v>244.33476257999999</v>
      </c>
      <c r="J19" s="13">
        <v>224.66208900000001</v>
      </c>
      <c r="K19" s="13">
        <v>212.27045258000001</v>
      </c>
      <c r="L19" s="13">
        <v>254.03802952999999</v>
      </c>
      <c r="M19" s="13">
        <v>300.07486117000002</v>
      </c>
      <c r="N19" s="12">
        <v>226.06915232</v>
      </c>
      <c r="O19" s="13">
        <v>166.32529215</v>
      </c>
      <c r="P19" s="13">
        <v>145.12029806000001</v>
      </c>
      <c r="Q19" s="13">
        <v>72.310813809999999</v>
      </c>
      <c r="R19" s="13">
        <v>60.599730899999997</v>
      </c>
      <c r="S19" s="13">
        <v>63.306735830000001</v>
      </c>
      <c r="T19" s="13">
        <v>129.98046694000001</v>
      </c>
      <c r="U19" s="13">
        <v>91.937615500000007</v>
      </c>
      <c r="V19" s="13">
        <v>91.135484599999998</v>
      </c>
      <c r="W19" s="13">
        <v>53.71572991</v>
      </c>
      <c r="X19" s="13">
        <v>67.989557599999998</v>
      </c>
      <c r="Y19" s="35">
        <v>194.39930691000001</v>
      </c>
      <c r="Z19" s="13">
        <v>264.91000000000003</v>
      </c>
      <c r="AA19" s="13">
        <v>116.1375295</v>
      </c>
      <c r="AB19" s="13">
        <v>154.05281801000001</v>
      </c>
      <c r="AC19" s="13">
        <v>149.16378194000001</v>
      </c>
      <c r="AD19" s="13">
        <v>107.31542002</v>
      </c>
      <c r="AE19" s="13">
        <v>124.96</v>
      </c>
      <c r="AF19" s="13">
        <v>175.06435697800001</v>
      </c>
      <c r="AG19" s="13">
        <v>136.83152232099999</v>
      </c>
      <c r="AH19" s="13">
        <v>400.37607560100003</v>
      </c>
      <c r="AI19" s="13">
        <v>502.22766058399998</v>
      </c>
      <c r="AJ19" s="13">
        <v>582.03508693699996</v>
      </c>
      <c r="AK19" s="35">
        <v>676.59441947699997</v>
      </c>
      <c r="AL19" s="39">
        <v>611.06349288000001</v>
      </c>
      <c r="AM19" s="39">
        <v>509.49149843200001</v>
      </c>
      <c r="AN19" s="39">
        <v>737.65181713899995</v>
      </c>
      <c r="AO19" s="39">
        <v>561.36620964999997</v>
      </c>
      <c r="AP19" s="39">
        <v>509.77451019900002</v>
      </c>
      <c r="AQ19" s="39">
        <v>632.116327727</v>
      </c>
      <c r="AR19" s="39">
        <v>267.83803988699998</v>
      </c>
      <c r="AS19" s="39">
        <v>454.11195765299999</v>
      </c>
      <c r="AT19" s="39">
        <v>329.786927488</v>
      </c>
      <c r="AU19" s="39">
        <v>336.66125489799998</v>
      </c>
      <c r="AV19" s="39">
        <v>369.60235891100001</v>
      </c>
      <c r="AW19" s="35">
        <v>585.27161013</v>
      </c>
      <c r="AX19" s="39">
        <v>418.65946535900002</v>
      </c>
      <c r="AY19" s="39">
        <v>426.92284583499998</v>
      </c>
      <c r="AZ19" s="39">
        <v>398.02431467700001</v>
      </c>
      <c r="BA19" s="39">
        <v>392.522369373</v>
      </c>
      <c r="BB19" s="39">
        <v>249.46821800999999</v>
      </c>
      <c r="BC19" s="39">
        <v>302.869050114</v>
      </c>
      <c r="BD19" s="39">
        <v>232.484452602</v>
      </c>
      <c r="BE19" s="39">
        <v>238.22712402799999</v>
      </c>
      <c r="BF19" s="39">
        <v>394.954001328</v>
      </c>
      <c r="BG19" s="39">
        <v>294.59117921000001</v>
      </c>
      <c r="BH19" s="39">
        <v>316.11154409400001</v>
      </c>
      <c r="BI19" s="35">
        <v>285.50496026899998</v>
      </c>
      <c r="BJ19" s="39">
        <v>355.97326914899998</v>
      </c>
      <c r="BK19" s="39">
        <v>269.85141296799998</v>
      </c>
      <c r="BL19" s="39">
        <v>316.64962449400002</v>
      </c>
      <c r="BM19" s="39">
        <v>372.045891864</v>
      </c>
      <c r="BN19" s="39">
        <v>324.82613336399999</v>
      </c>
      <c r="BO19" s="39">
        <v>336.91202323700003</v>
      </c>
      <c r="BP19" s="39">
        <v>293.803771955</v>
      </c>
      <c r="BQ19" s="39">
        <v>289.388798533</v>
      </c>
      <c r="BR19" s="674"/>
      <c r="BS19" s="674"/>
      <c r="BT19" s="47">
        <f>+IFERROR(BS19/BG19-1,"-")</f>
        <v>-1</v>
      </c>
      <c r="BU19"/>
    </row>
    <row r="20" spans="1:79">
      <c r="A20" s="11" t="s">
        <v>274</v>
      </c>
      <c r="B20" s="12">
        <v>119.51932667</v>
      </c>
      <c r="C20" s="13">
        <v>118.20310366</v>
      </c>
      <c r="D20" s="13">
        <v>139.89676248000001</v>
      </c>
      <c r="E20" s="13">
        <v>121.49561178</v>
      </c>
      <c r="F20" s="13">
        <v>142.1336536</v>
      </c>
      <c r="G20" s="13">
        <v>147.88842725000001</v>
      </c>
      <c r="H20" s="13">
        <v>140.30403827999999</v>
      </c>
      <c r="I20" s="13">
        <v>137.77313161000001</v>
      </c>
      <c r="J20" s="13">
        <v>139.3625174</v>
      </c>
      <c r="K20" s="13">
        <v>135.61180264999999</v>
      </c>
      <c r="L20" s="13">
        <v>127.94042072000001</v>
      </c>
      <c r="M20" s="13">
        <v>129.94984657000001</v>
      </c>
      <c r="N20" s="12">
        <v>122.74741045</v>
      </c>
      <c r="O20" s="13">
        <v>119.55031502</v>
      </c>
      <c r="P20" s="13">
        <v>118.67784378</v>
      </c>
      <c r="Q20" s="13">
        <v>88.439131840000002</v>
      </c>
      <c r="R20" s="13">
        <v>101.31398634999999</v>
      </c>
      <c r="S20" s="13">
        <v>109.66227751</v>
      </c>
      <c r="T20" s="13">
        <v>116.80225274</v>
      </c>
      <c r="U20" s="13">
        <v>134.55435979999999</v>
      </c>
      <c r="V20" s="13">
        <v>162.12954149000001</v>
      </c>
      <c r="W20" s="13">
        <v>178.47045112000001</v>
      </c>
      <c r="X20" s="13">
        <v>142.48368866999999</v>
      </c>
      <c r="Y20" s="35">
        <v>163.43129447999999</v>
      </c>
      <c r="Z20" s="13">
        <v>92.466999999999999</v>
      </c>
      <c r="AA20" s="13">
        <v>132.77144061000001</v>
      </c>
      <c r="AB20" s="13">
        <v>141.11183596999999</v>
      </c>
      <c r="AC20" s="13">
        <v>167.18878670000001</v>
      </c>
      <c r="AD20" s="13">
        <v>176.92597215000001</v>
      </c>
      <c r="AE20" s="13">
        <v>129.79</v>
      </c>
      <c r="AF20" s="13">
        <v>173.92501484499999</v>
      </c>
      <c r="AG20" s="13">
        <v>175.643220055</v>
      </c>
      <c r="AH20" s="13">
        <v>170.06983592399999</v>
      </c>
      <c r="AI20" s="13">
        <v>219.344475819</v>
      </c>
      <c r="AJ20" s="13">
        <v>185.271643195</v>
      </c>
      <c r="AK20" s="35">
        <v>206.87265472799999</v>
      </c>
      <c r="AL20" s="39">
        <v>156.451571882</v>
      </c>
      <c r="AM20" s="39">
        <v>178.929890245</v>
      </c>
      <c r="AN20" s="39">
        <v>192.35492509700001</v>
      </c>
      <c r="AO20" s="39">
        <v>193.21256508900001</v>
      </c>
      <c r="AP20" s="39">
        <v>221.03853770000001</v>
      </c>
      <c r="AQ20" s="39">
        <v>211.192775283</v>
      </c>
      <c r="AR20" s="39">
        <v>209.46376417499999</v>
      </c>
      <c r="AS20" s="39">
        <v>202.86304303</v>
      </c>
      <c r="AT20" s="39">
        <v>224.40558643099999</v>
      </c>
      <c r="AU20" s="39">
        <v>215.67735050300001</v>
      </c>
      <c r="AV20" s="39">
        <v>153.70740136800001</v>
      </c>
      <c r="AW20" s="35">
        <v>189.42292292400001</v>
      </c>
      <c r="AX20" s="39">
        <v>135.622246636</v>
      </c>
      <c r="AY20" s="39">
        <v>155.52589330000001</v>
      </c>
      <c r="AZ20" s="39">
        <v>165.09705048999999</v>
      </c>
      <c r="BA20" s="39">
        <v>160.671755117</v>
      </c>
      <c r="BB20" s="39">
        <v>182.79205358600001</v>
      </c>
      <c r="BC20" s="39">
        <v>170.909729473</v>
      </c>
      <c r="BD20" s="39">
        <v>154.60240725599999</v>
      </c>
      <c r="BE20" s="39">
        <v>188.021573289</v>
      </c>
      <c r="BF20" s="39">
        <v>171.33656059699999</v>
      </c>
      <c r="BG20" s="39">
        <v>179.44361240399999</v>
      </c>
      <c r="BH20" s="39">
        <v>168.41085438499999</v>
      </c>
      <c r="BI20" s="35">
        <v>163.116788176</v>
      </c>
      <c r="BJ20" s="39">
        <v>161.574063763</v>
      </c>
      <c r="BK20" s="39">
        <v>167.395967619</v>
      </c>
      <c r="BL20" s="39">
        <v>182.34839095699999</v>
      </c>
      <c r="BM20" s="39">
        <v>165.50533521099999</v>
      </c>
      <c r="BN20" s="39">
        <v>194.773968731</v>
      </c>
      <c r="BO20" s="39">
        <v>181.26015389200001</v>
      </c>
      <c r="BP20" s="39">
        <v>196.83876108199999</v>
      </c>
      <c r="BQ20" s="39">
        <v>199.161696608</v>
      </c>
      <c r="BR20" s="674"/>
      <c r="BS20" s="674"/>
      <c r="BT20" s="47">
        <f t="shared" ref="BT20:BT23" si="18">+IFERROR(BS20/BG20-1,"-")</f>
        <v>-1</v>
      </c>
      <c r="BU20"/>
    </row>
    <row r="21" spans="1:79">
      <c r="A21" s="11" t="s">
        <v>275</v>
      </c>
      <c r="B21" s="12">
        <v>91.510275609999994</v>
      </c>
      <c r="C21" s="13">
        <v>77.974998040000003</v>
      </c>
      <c r="D21" s="13">
        <v>95.191204630000001</v>
      </c>
      <c r="E21" s="13">
        <v>92.459195460000004</v>
      </c>
      <c r="F21" s="13">
        <v>101.99033686</v>
      </c>
      <c r="G21" s="13">
        <v>88.130350820000004</v>
      </c>
      <c r="H21" s="13">
        <v>94.839671019999997</v>
      </c>
      <c r="I21" s="13">
        <v>98.670573360000006</v>
      </c>
      <c r="J21" s="13">
        <v>119.98781679</v>
      </c>
      <c r="K21" s="13">
        <v>103.48045887000001</v>
      </c>
      <c r="L21" s="13">
        <v>111.34084994</v>
      </c>
      <c r="M21" s="13">
        <v>116.03677571999999</v>
      </c>
      <c r="N21" s="12">
        <v>91.851246700000004</v>
      </c>
      <c r="O21" s="13">
        <v>80.96037681</v>
      </c>
      <c r="P21" s="13">
        <v>49.440395260000003</v>
      </c>
      <c r="Q21" s="13">
        <v>21.776275649999999</v>
      </c>
      <c r="R21" s="13">
        <v>36.520812579999998</v>
      </c>
      <c r="S21" s="13">
        <v>55.874692969999998</v>
      </c>
      <c r="T21" s="13">
        <v>63.775610780000001</v>
      </c>
      <c r="U21" s="13">
        <v>88.521867279999995</v>
      </c>
      <c r="V21" s="13">
        <v>93.034816829999997</v>
      </c>
      <c r="W21" s="13">
        <v>98.106061609999998</v>
      </c>
      <c r="X21" s="13">
        <v>80.834690420000001</v>
      </c>
      <c r="Y21" s="35">
        <v>94.750217860000006</v>
      </c>
      <c r="Z21" s="13">
        <v>80.983000000000004</v>
      </c>
      <c r="AA21" s="13">
        <v>105.68388136999999</v>
      </c>
      <c r="AB21" s="13">
        <v>120.17465236</v>
      </c>
      <c r="AC21" s="13">
        <v>135.62211894000001</v>
      </c>
      <c r="AD21" s="13">
        <v>110.52775994</v>
      </c>
      <c r="AE21" s="13">
        <v>103.89</v>
      </c>
      <c r="AF21" s="13">
        <v>144.145298537</v>
      </c>
      <c r="AG21" s="13">
        <v>119.548956307</v>
      </c>
      <c r="AH21" s="13">
        <v>138.51528553099999</v>
      </c>
      <c r="AI21" s="13">
        <v>138.052346422</v>
      </c>
      <c r="AJ21" s="13">
        <v>146.66329097100001</v>
      </c>
      <c r="AK21" s="35">
        <v>137.87386355999999</v>
      </c>
      <c r="AL21" s="39">
        <v>126.21244930500001</v>
      </c>
      <c r="AM21" s="39">
        <v>151.460682934</v>
      </c>
      <c r="AN21" s="39">
        <v>172.55810338800001</v>
      </c>
      <c r="AO21" s="39">
        <v>154.177807801</v>
      </c>
      <c r="AP21" s="39">
        <v>150.909769904</v>
      </c>
      <c r="AQ21" s="39">
        <v>146.51800676299999</v>
      </c>
      <c r="AR21" s="39">
        <v>124.006864823</v>
      </c>
      <c r="AS21" s="39">
        <v>108.469087802</v>
      </c>
      <c r="AT21" s="39">
        <v>124.95283009800001</v>
      </c>
      <c r="AU21" s="39">
        <v>111.364047414</v>
      </c>
      <c r="AV21" s="39">
        <v>121.48421721699999</v>
      </c>
      <c r="AW21" s="35">
        <v>132.73753851800001</v>
      </c>
      <c r="AX21" s="39">
        <v>109.89240643700001</v>
      </c>
      <c r="AY21" s="39">
        <v>131.56692694</v>
      </c>
      <c r="AZ21" s="39">
        <v>144.069525825</v>
      </c>
      <c r="BA21" s="39">
        <v>142.31481687799999</v>
      </c>
      <c r="BB21" s="39">
        <v>142.43783411999999</v>
      </c>
      <c r="BC21" s="39">
        <v>115.32165176700001</v>
      </c>
      <c r="BD21" s="39">
        <v>122.95776262699999</v>
      </c>
      <c r="BE21" s="39">
        <v>113.073136334</v>
      </c>
      <c r="BF21" s="39">
        <v>111.464159475</v>
      </c>
      <c r="BG21" s="39">
        <v>125.651730875</v>
      </c>
      <c r="BH21" s="39">
        <v>97.732770083000005</v>
      </c>
      <c r="BI21" s="35">
        <v>96.702524500999999</v>
      </c>
      <c r="BJ21" s="39">
        <v>132.881255667</v>
      </c>
      <c r="BK21" s="39">
        <v>121.56726145499999</v>
      </c>
      <c r="BL21" s="39">
        <v>153.292366112</v>
      </c>
      <c r="BM21" s="39">
        <v>124.976270191</v>
      </c>
      <c r="BN21" s="39">
        <v>154.84110514299999</v>
      </c>
      <c r="BO21" s="39">
        <v>152.76806062099999</v>
      </c>
      <c r="BP21" s="39">
        <v>172.385339458</v>
      </c>
      <c r="BQ21" s="39">
        <v>156.17437403400001</v>
      </c>
      <c r="BR21" s="674"/>
      <c r="BS21" s="674"/>
      <c r="BT21" s="47">
        <f t="shared" si="18"/>
        <v>-1</v>
      </c>
      <c r="BU21"/>
    </row>
    <row r="22" spans="1:79">
      <c r="A22" s="11" t="s">
        <v>276</v>
      </c>
      <c r="B22" s="12">
        <v>125.19695272</v>
      </c>
      <c r="C22" s="13">
        <v>107.28442733999999</v>
      </c>
      <c r="D22" s="13">
        <v>117.19009167</v>
      </c>
      <c r="E22" s="13">
        <v>104.90801082</v>
      </c>
      <c r="F22" s="13">
        <v>116.80840289</v>
      </c>
      <c r="G22" s="13">
        <v>115.10766871</v>
      </c>
      <c r="H22" s="13">
        <v>125.46788506</v>
      </c>
      <c r="I22" s="13">
        <v>101.53880617999999</v>
      </c>
      <c r="J22" s="13">
        <v>108.35764752</v>
      </c>
      <c r="K22" s="13">
        <v>110.42018326</v>
      </c>
      <c r="L22" s="13">
        <v>105.94653163</v>
      </c>
      <c r="M22" s="13">
        <v>115.40185700000001</v>
      </c>
      <c r="N22" s="12">
        <v>99.49427215</v>
      </c>
      <c r="O22" s="13">
        <v>110.79974439</v>
      </c>
      <c r="P22" s="13">
        <v>76.149042710000003</v>
      </c>
      <c r="Q22" s="13">
        <v>13.17894738</v>
      </c>
      <c r="R22" s="13">
        <v>29.165330659999999</v>
      </c>
      <c r="S22" s="13">
        <v>59.333948030000002</v>
      </c>
      <c r="T22" s="13">
        <v>92.839624540000003</v>
      </c>
      <c r="U22" s="13">
        <v>91.043775679999996</v>
      </c>
      <c r="V22" s="13">
        <v>114.74865656</v>
      </c>
      <c r="W22" s="13">
        <v>109.17267995</v>
      </c>
      <c r="X22" s="13">
        <v>103.65112731000001</v>
      </c>
      <c r="Y22" s="35">
        <v>124.57044157999999</v>
      </c>
      <c r="Z22" s="13">
        <v>73.108999999999995</v>
      </c>
      <c r="AA22" s="13">
        <v>118.27477854</v>
      </c>
      <c r="AB22" s="13">
        <v>131.23147112999999</v>
      </c>
      <c r="AC22" s="13">
        <v>108.11129791</v>
      </c>
      <c r="AD22" s="13">
        <v>135.75720960999999</v>
      </c>
      <c r="AE22" s="13">
        <v>127.5</v>
      </c>
      <c r="AF22" s="13">
        <v>141.12059266200001</v>
      </c>
      <c r="AG22" s="13">
        <v>153.36214822700001</v>
      </c>
      <c r="AH22" s="13">
        <v>149.72683439599999</v>
      </c>
      <c r="AI22" s="13">
        <v>165.598118508</v>
      </c>
      <c r="AJ22" s="13">
        <v>158.65049503200001</v>
      </c>
      <c r="AK22" s="35">
        <v>173.17389727400001</v>
      </c>
      <c r="AL22" s="39">
        <v>122.291901262</v>
      </c>
      <c r="AM22" s="39">
        <v>143.819249251</v>
      </c>
      <c r="AN22" s="39">
        <v>169.82453703100001</v>
      </c>
      <c r="AO22" s="39">
        <v>150.65931728999999</v>
      </c>
      <c r="AP22" s="39">
        <v>176.73913471899999</v>
      </c>
      <c r="AQ22" s="39">
        <v>164.18695427700001</v>
      </c>
      <c r="AR22" s="39">
        <v>171.45167519500001</v>
      </c>
      <c r="AS22" s="39">
        <v>170.69945720499999</v>
      </c>
      <c r="AT22" s="39">
        <v>159.57179073099999</v>
      </c>
      <c r="AU22" s="39">
        <v>160.441759883</v>
      </c>
      <c r="AV22" s="39">
        <v>134.90862131099999</v>
      </c>
      <c r="AW22" s="35">
        <v>146.083342896</v>
      </c>
      <c r="AX22" s="39">
        <v>144.28894926300001</v>
      </c>
      <c r="AY22" s="39">
        <v>140.48761500200001</v>
      </c>
      <c r="AZ22" s="39">
        <v>148.32021205699999</v>
      </c>
      <c r="BA22" s="39">
        <v>117.75723852199999</v>
      </c>
      <c r="BB22" s="39">
        <v>129.460347853</v>
      </c>
      <c r="BC22" s="39">
        <v>126.77730873100001</v>
      </c>
      <c r="BD22" s="39">
        <v>144.62145241299999</v>
      </c>
      <c r="BE22" s="39">
        <v>128.18571721800001</v>
      </c>
      <c r="BF22" s="39">
        <v>123.25866698199999</v>
      </c>
      <c r="BG22" s="39">
        <v>126.428264333</v>
      </c>
      <c r="BH22" s="39">
        <v>132.559089277</v>
      </c>
      <c r="BI22" s="35">
        <v>136.58745432500001</v>
      </c>
      <c r="BJ22" s="39">
        <v>125.023384682</v>
      </c>
      <c r="BK22" s="39">
        <v>113.12870436</v>
      </c>
      <c r="BL22" s="39">
        <v>124.555105387</v>
      </c>
      <c r="BM22" s="39">
        <v>128.64482615</v>
      </c>
      <c r="BN22" s="39">
        <v>145.75750779699999</v>
      </c>
      <c r="BO22" s="39">
        <v>142.265325198</v>
      </c>
      <c r="BP22" s="39">
        <v>153.26266325500001</v>
      </c>
      <c r="BQ22" s="39">
        <v>137.58341947599999</v>
      </c>
      <c r="BR22" s="674"/>
      <c r="BS22" s="674"/>
      <c r="BT22" s="47">
        <f t="shared" si="18"/>
        <v>-1</v>
      </c>
      <c r="BU22"/>
    </row>
    <row r="23" spans="1:79">
      <c r="A23" s="20" t="s">
        <v>121</v>
      </c>
      <c r="B23" s="21">
        <v>65.83</v>
      </c>
      <c r="C23" s="22">
        <v>62.17</v>
      </c>
      <c r="D23" s="22">
        <v>81.349999999999994</v>
      </c>
      <c r="E23" s="22">
        <v>73.69</v>
      </c>
      <c r="F23" s="22">
        <v>64.47</v>
      </c>
      <c r="G23" s="22">
        <v>59.51</v>
      </c>
      <c r="H23" s="22">
        <v>61.23</v>
      </c>
      <c r="I23" s="22">
        <v>54.36</v>
      </c>
      <c r="J23" s="22">
        <v>58.08</v>
      </c>
      <c r="K23" s="22">
        <v>58.2</v>
      </c>
      <c r="L23" s="22">
        <v>52.83</v>
      </c>
      <c r="M23" s="22">
        <v>51.03</v>
      </c>
      <c r="N23" s="21">
        <v>45.23</v>
      </c>
      <c r="O23" s="22">
        <v>50.91</v>
      </c>
      <c r="P23" s="22">
        <v>38.020000000000003</v>
      </c>
      <c r="Q23" s="22">
        <v>21.77</v>
      </c>
      <c r="R23" s="22">
        <v>25.06</v>
      </c>
      <c r="S23" s="22">
        <v>31.43</v>
      </c>
      <c r="T23" s="22">
        <v>43.71</v>
      </c>
      <c r="U23" s="22">
        <v>41.02</v>
      </c>
      <c r="V23" s="22">
        <v>51.69</v>
      </c>
      <c r="W23" s="22">
        <v>53.15</v>
      </c>
      <c r="X23" s="22">
        <v>56.19</v>
      </c>
      <c r="Y23" s="37">
        <v>61.63</v>
      </c>
      <c r="Z23" s="22">
        <v>9.9429999999999996</v>
      </c>
      <c r="AA23" s="22">
        <v>39.340000000000003</v>
      </c>
      <c r="AB23" s="22">
        <v>51.29</v>
      </c>
      <c r="AC23" s="22">
        <v>45.23</v>
      </c>
      <c r="AD23" s="22">
        <v>47.4</v>
      </c>
      <c r="AE23" s="22">
        <v>55.22</v>
      </c>
      <c r="AF23" s="22">
        <v>64.61</v>
      </c>
      <c r="AG23" s="22">
        <v>53.058</v>
      </c>
      <c r="AH23" s="22">
        <v>63.470999999999997</v>
      </c>
      <c r="AI23" s="22">
        <v>78.807000000000002</v>
      </c>
      <c r="AJ23" s="22">
        <v>69.650999999999996</v>
      </c>
      <c r="AK23" s="37">
        <v>75.756</v>
      </c>
      <c r="AL23" s="42">
        <v>130.74250000000001</v>
      </c>
      <c r="AM23" s="42">
        <v>65.177800000000005</v>
      </c>
      <c r="AN23" s="42">
        <v>73.695800000000006</v>
      </c>
      <c r="AO23" s="42">
        <v>59.17</v>
      </c>
      <c r="AP23" s="42">
        <v>76.423599999999993</v>
      </c>
      <c r="AQ23" s="42">
        <v>69.541499999999999</v>
      </c>
      <c r="AR23" s="42">
        <v>70.401899999999998</v>
      </c>
      <c r="AS23" s="42">
        <v>70.139200000000002</v>
      </c>
      <c r="AT23" s="42">
        <v>70.016099999999994</v>
      </c>
      <c r="AU23" s="42">
        <v>60.71</v>
      </c>
      <c r="AV23" s="42">
        <v>58.360900000000001</v>
      </c>
      <c r="AW23" s="37">
        <v>56.694099999999999</v>
      </c>
      <c r="AX23" s="42">
        <v>53.049312</v>
      </c>
      <c r="AY23" s="42">
        <v>47.955136000000003</v>
      </c>
      <c r="AZ23" s="42">
        <v>61.557257999999997</v>
      </c>
      <c r="BA23" s="42">
        <v>53.231726000000002</v>
      </c>
      <c r="BB23" s="42">
        <v>50.851723</v>
      </c>
      <c r="BC23" s="42">
        <v>48.929834</v>
      </c>
      <c r="BD23" s="42">
        <v>46.325505999999997</v>
      </c>
      <c r="BE23" s="42">
        <v>62.449213999999998</v>
      </c>
      <c r="BF23" s="42">
        <v>65.982973999999999</v>
      </c>
      <c r="BG23" s="42">
        <v>63.268090000000001</v>
      </c>
      <c r="BH23" s="42">
        <v>1.6722239999999999</v>
      </c>
      <c r="BI23" s="37">
        <v>67.410342</v>
      </c>
      <c r="BJ23" s="42">
        <v>44.468380000000003</v>
      </c>
      <c r="BK23" s="42">
        <v>51.211370000000002</v>
      </c>
      <c r="BL23" s="42">
        <v>53.239420000000003</v>
      </c>
      <c r="BM23" s="42">
        <v>70.488150000000005</v>
      </c>
      <c r="BN23" s="42">
        <v>74.760230000000007</v>
      </c>
      <c r="BO23" s="42">
        <v>61.904600000000002</v>
      </c>
      <c r="BP23" s="42">
        <v>83.281509999999997</v>
      </c>
      <c r="BQ23" s="42">
        <v>64.736410000000006</v>
      </c>
      <c r="BR23" s="42"/>
      <c r="BS23" s="42"/>
      <c r="BT23" s="49">
        <f t="shared" si="18"/>
        <v>-1</v>
      </c>
      <c r="BU23"/>
    </row>
    <row r="24" spans="1:79">
      <c r="A24" s="23" t="s">
        <v>59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2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50"/>
    </row>
    <row r="25" spans="1:79">
      <c r="A25" s="25" t="s">
        <v>227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2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</row>
    <row r="26" spans="1:79">
      <c r="A26" s="26" t="s">
        <v>61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Y26" s="51"/>
    </row>
    <row r="27" spans="1:79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Y27" s="51"/>
    </row>
    <row r="28" spans="1:79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Y28" s="51"/>
    </row>
    <row r="29" spans="1:79">
      <c r="B29" s="27"/>
      <c r="C29" s="2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Y29" s="52"/>
      <c r="CA29" s="52"/>
    </row>
    <row r="30" spans="1:79">
      <c r="B30" s="27"/>
      <c r="C30" s="27"/>
      <c r="D30" s="2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</row>
    <row r="31" spans="1:79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</row>
    <row r="32" spans="1:79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</row>
    <row r="33" spans="2:7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</row>
    <row r="34" spans="2:71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</row>
    <row r="35" spans="2:7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</row>
    <row r="36" spans="2:7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</row>
    <row r="37" spans="2:71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</row>
    <row r="38" spans="2:71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</row>
    <row r="39" spans="2:71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</row>
    <row r="40" spans="2:71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</row>
    <row r="41" spans="2:71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</row>
    <row r="42" spans="2:71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</row>
    <row r="43" spans="2:71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</row>
  </sheetData>
  <sortState ref="S27:U41">
    <sortCondition descending="1" ref="T27:T41"/>
  </sortState>
  <mergeCells count="7">
    <mergeCell ref="BJ6:BT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37DF093341A459B1725B370F0D6C3" ma:contentTypeVersion="18" ma:contentTypeDescription="Crear nuevo documento." ma:contentTypeScope="" ma:versionID="c2dec6be6c9ecdfc97d922a69a0b6c9b">
  <xsd:schema xmlns:xsd="http://www.w3.org/2001/XMLSchema" xmlns:xs="http://www.w3.org/2001/XMLSchema" xmlns:p="http://schemas.microsoft.com/office/2006/metadata/properties" xmlns:ns2="5aff5fc1-a0e3-4d47-9a27-b4e81c198a82" xmlns:ns3="a7360780-f6b7-4420-9875-3f365c257eb2" targetNamespace="http://schemas.microsoft.com/office/2006/metadata/properties" ma:root="true" ma:fieldsID="91cbfa304e8768423da7f0d78aa6257e" ns2:_="" ns3:_="">
    <xsd:import namespace="5aff5fc1-a0e3-4d47-9a27-b4e81c198a82"/>
    <xsd:import namespace="a7360780-f6b7-4420-9875-3f365c257e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5fc1-a0e3-4d47-9a27-b4e81c198a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900b1d-3883-4af9-aa73-3e1dfc456cb3}" ma:internalName="TaxCatchAll" ma:showField="CatchAllData" ma:web="5aff5fc1-a0e3-4d47-9a27-b4e81c198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60780-f6b7-4420-9875-3f365c257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a1b9b3e-563d-4224-9268-7184741b2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360780-f6b7-4420-9875-3f365c257eb2">
      <Terms xmlns="http://schemas.microsoft.com/office/infopath/2007/PartnerControls"/>
    </lcf76f155ced4ddcb4097134ff3c332f>
    <TaxCatchAll xmlns="5aff5fc1-a0e3-4d47-9a27-b4e81c198a82" xsi:nil="true"/>
  </documentManagement>
</p:properties>
</file>

<file path=customXml/itemProps1.xml><?xml version="1.0" encoding="utf-8"?>
<ds:datastoreItem xmlns:ds="http://schemas.openxmlformats.org/officeDocument/2006/customXml" ds:itemID="{A2D52773-5D5C-46BD-854F-AD153E114F3F}">
  <ds:schemaRefs/>
</ds:datastoreItem>
</file>

<file path=customXml/itemProps2.xml><?xml version="1.0" encoding="utf-8"?>
<ds:datastoreItem xmlns:ds="http://schemas.openxmlformats.org/officeDocument/2006/customXml" ds:itemID="{70F720E9-C7C2-4DC5-B01A-CEEEE3B295AD}">
  <ds:schemaRefs/>
</ds:datastoreItem>
</file>

<file path=customXml/itemProps3.xml><?xml version="1.0" encoding="utf-8"?>
<ds:datastoreItem xmlns:ds="http://schemas.openxmlformats.org/officeDocument/2006/customXml" ds:itemID="{21CE6559-E9EA-49D7-BA9B-7BC6982FC288}">
  <ds:schemaRefs>
    <ds:schemaRef ds:uri="http://www.w3.org/XML/1998/namespace"/>
    <ds:schemaRef ds:uri="5aff5fc1-a0e3-4d47-9a27-b4e81c198a82"/>
    <ds:schemaRef ds:uri="http://schemas.openxmlformats.org/package/2006/metadata/core-properties"/>
    <ds:schemaRef ds:uri="http://purl.org/dc/dcmitype/"/>
    <ds:schemaRef ds:uri="a7360780-f6b7-4420-9875-3f365c257eb2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Jemmy Dennis Vargas Maytahuari</cp:lastModifiedBy>
  <dcterms:created xsi:type="dcterms:W3CDTF">2006-09-16T00:00:00Z</dcterms:created>
  <dcterms:modified xsi:type="dcterms:W3CDTF">2024-12-16T14:55:03Z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0x010100F0137DF093341A459B1725B370F0D6C3</vt:lpwstr>
  </property>
  <property fmtid="{D5CDD505-2E9C-101B-9397-08002B2CF9AE}" pid="3" name="ICV">
    <vt:lpwstr>2361F7A39E754010B38E8F70945F6D33_13</vt:lpwstr>
  </property>
  <property fmtid="{D5CDD505-2E9C-101B-9397-08002B2CF9AE}" pid="4" name="KSOProductBuildVer">
    <vt:lpwstr>2058-12.2.0.18607</vt:lpwstr>
  </property>
</Properties>
</file>