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igueroa\Downloads\"/>
    </mc:Choice>
  </mc:AlternateContent>
  <xr:revisionPtr revIDLastSave="0" documentId="13_ncr:1_{38227BB1-F29E-4EDB-83D5-255CC78F04F2}" xr6:coauthVersionLast="36" xr6:coauthVersionMax="36" xr10:uidLastSave="{00000000-0000-0000-0000-000000000000}"/>
  <bookViews>
    <workbookView xWindow="0" yWindow="0" windowWidth="28800" windowHeight="11805" xr2:uid="{0F0F0DD7-36A7-48AF-A708-FB7A8DD7843F}"/>
  </bookViews>
  <sheets>
    <sheet name="Indicadores" sheetId="17" r:id="rId1"/>
    <sheet name="1. Exp Sec Eco" sheetId="1" r:id="rId2"/>
    <sheet name="2. Part PBI" sheetId="2" r:id="rId3"/>
    <sheet name="3. Cosecha ámb" sheetId="4" r:id="rId4"/>
    <sheet name="4. Cosecha dep" sheetId="3" r:id="rId5"/>
    <sheet name="5. Produc Acui_Congelado" sheetId="5" r:id="rId6"/>
    <sheet name="6. Ventas Acui" sheetId="6" r:id="rId7"/>
    <sheet name="7. Exp Acui TMB" sheetId="15" r:id="rId8"/>
    <sheet name="8. Exp Acui FOB" sheetId="16" r:id="rId9"/>
    <sheet name="9. Acui Mari Derec" sheetId="8" r:id="rId10"/>
    <sheet name="10. Acui Cont Derec" sheetId="9" r:id="rId11"/>
    <sheet name="11. Acui Espe Derec" sheetId="10" r:id="rId12"/>
    <sheet name="12. Acui Mar Esp" sheetId="11" r:id="rId13"/>
    <sheet name="13. Acui Cont Esp" sheetId="12" r:id="rId14"/>
    <sheet name="14. Acui Mar Conse" sheetId="13" r:id="rId15"/>
    <sheet name="15. Acui Cont Conse" sheetId="1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t">#N/A</definedName>
    <definedName name="\v">#N/A</definedName>
    <definedName name="__DES10">#N/A</definedName>
    <definedName name="__R">#N/A</definedName>
    <definedName name="__VAR10">#N/A</definedName>
    <definedName name="__VAR92">#N/A</definedName>
    <definedName name="_A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S10">#N/A</definedName>
    <definedName name="_xlnm._FilterDatabase" localSheetId="10" hidden="1">'10. Acui Cont Derec'!$B$8:$I$126</definedName>
    <definedName name="_xlnm._FilterDatabase" localSheetId="11" hidden="1">'11. Acui Espe Derec'!$J$5:$J$6</definedName>
    <definedName name="_xlnm._FilterDatabase" localSheetId="13" hidden="1">'13. Acui Cont Esp'!$B$10:$F$179</definedName>
    <definedName name="_xlnm._FilterDatabase" localSheetId="14" hidden="1">'14. Acui Mar Conse'!$B$10:$G$49</definedName>
    <definedName name="_xlnm._FilterDatabase" localSheetId="15" hidden="1">'15. Acui Cont Conse'!$B$11:$G$58</definedName>
    <definedName name="_xlnm._FilterDatabase" localSheetId="9" hidden="1">'9. Acui Mari Derec'!$B$8:$E$40</definedName>
    <definedName name="_H">#N/A</definedName>
    <definedName name="_Parse_Out" hidden="1">#REF!</definedName>
    <definedName name="_Parse_Out8" hidden="1">#REF!</definedName>
    <definedName name="_R">#N/A</definedName>
    <definedName name="_VAR10">#N/A</definedName>
    <definedName name="_VAR92">#N/A</definedName>
    <definedName name="A_IMPRESIÓN_IM">[1]VOLORIGEN!#REF!</definedName>
    <definedName name="actual">#REF!</definedName>
    <definedName name="actual8">#REF!</definedName>
    <definedName name="AGENERAR">[1]VOLORIGEN!#REF!</definedName>
    <definedName name="AMESES">#N/A</definedName>
    <definedName name="_xlnm.Print_Area" localSheetId="10">'10. Acui Cont Derec'!$B$1:$I$131</definedName>
    <definedName name="_xlnm.Print_Area" localSheetId="11">'11. Acui Espe Derec'!$A$1:$J$39</definedName>
    <definedName name="_xlnm.Print_Area" localSheetId="12">'12. Acui Mar Esp'!$A$1:$I$28</definedName>
    <definedName name="_xlnm.Print_Area" localSheetId="13">'13. Acui Cont Esp'!$B$1:$F$182</definedName>
    <definedName name="_xlnm.Print_Area" localSheetId="14">'14. Acui Mar Conse'!$B$1:$G$53</definedName>
    <definedName name="_xlnm.Print_Area" localSheetId="15">'15. Acui Cont Conse'!$B$1:$G$61</definedName>
    <definedName name="_xlnm.Print_Area" localSheetId="3">'3. Cosecha ámb'!$B$1:$H$34</definedName>
    <definedName name="_xlnm.Print_Area" localSheetId="4">'4. Cosecha dep'!$B$1:$H$157</definedName>
    <definedName name="_xlnm.Print_Area" localSheetId="5">'5. Produc Acui_Congelado'!$B$2:$H$20</definedName>
    <definedName name="_xlnm.Print_Area" localSheetId="6">'6. Ventas Acui'!$B$2:$I$31</definedName>
    <definedName name="_xlnm.Print_Area" localSheetId="7">'7. Exp Acui TMB'!$B$4:$H$74</definedName>
    <definedName name="_xlnm.Print_Area" localSheetId="8">'8. Exp Acui FOB'!$B$1:$H$67</definedName>
    <definedName name="_xlnm.Print_Area">#REF!</definedName>
    <definedName name="Área_de_impresión8">#REF!</definedName>
    <definedName name="CEI_impresionç">#REF!</definedName>
    <definedName name="CODIGO">[1]VOLORIGEN!#REF!</definedName>
    <definedName name="COMER">#N/A</definedName>
    <definedName name="COMER1">#N/A</definedName>
    <definedName name="CONSTA">#N/A</definedName>
    <definedName name="CONTINENTAL">#REF!</definedName>
    <definedName name="CONTINENTAL8">#REF!</definedName>
    <definedName name="CORR">#N/A</definedName>
    <definedName name="COSECHA">#N/A</definedName>
    <definedName name="cuadro">[1]VOLORIGEN!#REF!</definedName>
    <definedName name="Datos1">#REF!,#REF!,#REF!</definedName>
    <definedName name="Datos18">#REF!,#REF!,#REF!</definedName>
    <definedName name="Datos2">#REF!,#REF!</definedName>
    <definedName name="Datos28">#REF!,#REF!</definedName>
    <definedName name="Datos3">#REF!,#REF!</definedName>
    <definedName name="Datos38">#REF!,#REF!</definedName>
    <definedName name="DATOSCOM">#N/A</definedName>
    <definedName name="E_DC91">#N/A</definedName>
    <definedName name="EMPCOM">#N/A</definedName>
    <definedName name="erika" hidden="1">#REF!</definedName>
    <definedName name="FBKF1">#REF!</definedName>
    <definedName name="Fecha">[2]Configuracion!$H$6</definedName>
    <definedName name="FER">#N/A</definedName>
    <definedName name="FIN">[1]VOLORIGEN!#REF!</definedName>
    <definedName name="GABY">#N/A</definedName>
    <definedName name="HER">#N/A</definedName>
    <definedName name="IMPBICOM">#N/A</definedName>
    <definedName name="INDI">#N/A</definedName>
    <definedName name="INDI8889">#N/A</definedName>
    <definedName name="INDICE">[3]!INDICE</definedName>
    <definedName name="INDICE8">[3]!INDICE</definedName>
    <definedName name="INDICE87">#N/A</definedName>
    <definedName name="Inicio">'[4]02-T_DEP'!#REF!</definedName>
    <definedName name="jose">[1]VOLORIGEN!#REF!</definedName>
    <definedName name="luis">[1]VOLORIGEN!#REF!</definedName>
    <definedName name="LUN">#N/A</definedName>
    <definedName name="MACRO">[1]VOLORIGEN!#REF!</definedName>
    <definedName name="MASCARA1">[1]VOLORIGEN!#REF!</definedName>
    <definedName name="MASCARA2">[1]VOLORIGEN!#REF!</definedName>
    <definedName name="MES">#N/A</definedName>
    <definedName name="MINERIA">[5]MINDATA!$A$6:$BE$160</definedName>
    <definedName name="MINVAR">'[5]Var% Volumen'!$A$6:$AG$110</definedName>
    <definedName name="NOTAPRENSA">[1]MENSUAL!$A$6:$M$223</definedName>
    <definedName name="NOTAPRENSA1">'[1]VOL ACUMULADO'!$A$6:$M$206</definedName>
    <definedName name="NUMERO">[1]VOLORIGEN!#REF!</definedName>
    <definedName name="Pal_Workbook_GUID" hidden="1">"P1H6R1B74UANAH2ZL61HSKT5"</definedName>
    <definedName name="Percap1">[1]VOLORIGEN!#REF!</definedName>
    <definedName name="Periodo">[2]Configuracion!$H$5</definedName>
    <definedName name="PREPARA">[1]VOLORIGEN!#REF!</definedName>
    <definedName name="q">[1]VOLORIGEN!#REF!</definedName>
    <definedName name="RENDIMIENTO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UL">#N/A</definedName>
    <definedName name="Sector1">[6]Cuentas_Corrientes!$A$133:$I$133</definedName>
    <definedName name="Sector3">#REF!</definedName>
    <definedName name="Sector4">#REF!</definedName>
    <definedName name="SIEMBRA">#N/A</definedName>
    <definedName name="SIEMBRAS">#N/A</definedName>
    <definedName name="SUPERCOS">#N/A</definedName>
    <definedName name="TIPO">[1]VOLORIGEN!#REF!</definedName>
    <definedName name="_xlnm.Print_Titles" localSheetId="10">'10. Acui Cont Derec'!$1:$4</definedName>
    <definedName name="_xlnm.Print_Titles" localSheetId="13">'13. Acui Cont Esp'!$5:$6</definedName>
    <definedName name="_xlnm.Print_Titles" localSheetId="4">'4. Cosecha dep'!$2:$7</definedName>
    <definedName name="_xlnm.Print_Titles" localSheetId="9">'9. Acui Mari Derec'!$1:$4</definedName>
    <definedName name="_xlnm.Print_Titles">#REF!,#REF!</definedName>
    <definedName name="TOTAL">#REF!</definedName>
    <definedName name="TOTAL8">#REF!</definedName>
    <definedName name="uno">[1]VOLORIGEN!#REF!</definedName>
    <definedName name="unoA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>[1]VOLORIGEN!#REF!</definedName>
    <definedName name="z">[1]VOLORIGEN!#REF!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4" l="1"/>
  <c r="F56" i="14"/>
  <c r="E56" i="14"/>
  <c r="D56" i="14"/>
  <c r="F55" i="14"/>
  <c r="F54" i="14" s="1"/>
  <c r="E54" i="14"/>
  <c r="D54" i="14"/>
  <c r="F53" i="14"/>
  <c r="F52" i="14"/>
  <c r="E52" i="14"/>
  <c r="D52" i="14"/>
  <c r="F51" i="14"/>
  <c r="F50" i="14"/>
  <c r="E50" i="14"/>
  <c r="D50" i="14"/>
  <c r="F49" i="14"/>
  <c r="F48" i="14" s="1"/>
  <c r="E48" i="14"/>
  <c r="D48" i="14"/>
  <c r="F47" i="14"/>
  <c r="F46" i="14"/>
  <c r="E46" i="14"/>
  <c r="D46" i="14"/>
  <c r="F45" i="14"/>
  <c r="F44" i="14"/>
  <c r="E44" i="14"/>
  <c r="D44" i="14"/>
  <c r="F43" i="14"/>
  <c r="F42" i="14" s="1"/>
  <c r="E42" i="14"/>
  <c r="D42" i="14"/>
  <c r="F41" i="14"/>
  <c r="F40" i="14"/>
  <c r="E40" i="14"/>
  <c r="D40" i="14"/>
  <c r="F39" i="14"/>
  <c r="F38" i="14"/>
  <c r="F36" i="14" s="1"/>
  <c r="F37" i="14"/>
  <c r="E36" i="14"/>
  <c r="D36" i="14"/>
  <c r="F35" i="14"/>
  <c r="F34" i="14"/>
  <c r="E34" i="14"/>
  <c r="D34" i="14"/>
  <c r="F33" i="14"/>
  <c r="F31" i="14" s="1"/>
  <c r="F32" i="14"/>
  <c r="E31" i="14"/>
  <c r="D31" i="14"/>
  <c r="F30" i="14"/>
  <c r="F29" i="14"/>
  <c r="E29" i="14"/>
  <c r="D29" i="14"/>
  <c r="F28" i="14"/>
  <c r="F27" i="14" s="1"/>
  <c r="E27" i="14"/>
  <c r="D27" i="14"/>
  <c r="F26" i="14"/>
  <c r="F25" i="14"/>
  <c r="F24" i="14"/>
  <c r="F23" i="14" s="1"/>
  <c r="E23" i="14"/>
  <c r="D23" i="14"/>
  <c r="F22" i="14"/>
  <c r="F21" i="14"/>
  <c r="E21" i="14"/>
  <c r="D21" i="14"/>
  <c r="F20" i="14"/>
  <c r="F19" i="14"/>
  <c r="E19" i="14"/>
  <c r="D19" i="14"/>
  <c r="F18" i="14"/>
  <c r="F17" i="14" s="1"/>
  <c r="E17" i="14"/>
  <c r="D17" i="14"/>
  <c r="F16" i="14"/>
  <c r="F15" i="14"/>
  <c r="E15" i="14"/>
  <c r="D15" i="14"/>
  <c r="F14" i="14"/>
  <c r="F13" i="14"/>
  <c r="E13" i="14"/>
  <c r="D13" i="14"/>
  <c r="F12" i="14"/>
  <c r="F11" i="14" s="1"/>
  <c r="E11" i="14"/>
  <c r="E9" i="14" s="1"/>
  <c r="D11" i="14"/>
  <c r="D9" i="14" s="1"/>
  <c r="F49" i="13"/>
  <c r="F48" i="13"/>
  <c r="F47" i="13"/>
  <c r="E47" i="13"/>
  <c r="D47" i="13"/>
  <c r="F45" i="13"/>
  <c r="F42" i="13" s="1"/>
  <c r="F44" i="13"/>
  <c r="F43" i="13"/>
  <c r="E42" i="13"/>
  <c r="D42" i="13"/>
  <c r="F40" i="13"/>
  <c r="F38" i="13" s="1"/>
  <c r="F39" i="13"/>
  <c r="E38" i="13"/>
  <c r="D38" i="13"/>
  <c r="F36" i="13"/>
  <c r="F35" i="13"/>
  <c r="F34" i="13"/>
  <c r="F33" i="13"/>
  <c r="F32" i="13"/>
  <c r="E32" i="13"/>
  <c r="D32" i="13"/>
  <c r="F30" i="13"/>
  <c r="F29" i="13" s="1"/>
  <c r="E29" i="13"/>
  <c r="D29" i="13"/>
  <c r="D8" i="13" s="1"/>
  <c r="F27" i="13"/>
  <c r="F26" i="13"/>
  <c r="F25" i="13"/>
  <c r="E25" i="13"/>
  <c r="D25" i="13"/>
  <c r="F23" i="13"/>
  <c r="F22" i="13"/>
  <c r="F21" i="13" s="1"/>
  <c r="E21" i="13"/>
  <c r="E8" i="13" s="1"/>
  <c r="D21" i="13"/>
  <c r="F19" i="13"/>
  <c r="F18" i="13"/>
  <c r="F15" i="13" s="1"/>
  <c r="F17" i="13"/>
  <c r="F16" i="13"/>
  <c r="E15" i="13"/>
  <c r="D15" i="13"/>
  <c r="F13" i="13"/>
  <c r="F10" i="13" s="1"/>
  <c r="F8" i="13" s="1"/>
  <c r="F12" i="13"/>
  <c r="F11" i="13"/>
  <c r="E10" i="13"/>
  <c r="D10" i="13"/>
  <c r="F178" i="12"/>
  <c r="F177" i="12"/>
  <c r="F176" i="12"/>
  <c r="F175" i="12"/>
  <c r="F172" i="12" s="1"/>
  <c r="F174" i="12"/>
  <c r="F173" i="12"/>
  <c r="E172" i="12"/>
  <c r="D172" i="12"/>
  <c r="F170" i="12"/>
  <c r="F168" i="12" s="1"/>
  <c r="E170" i="12"/>
  <c r="E168" i="12" s="1"/>
  <c r="F169" i="12"/>
  <c r="D168" i="12"/>
  <c r="F166" i="12"/>
  <c r="F165" i="12"/>
  <c r="F164" i="12"/>
  <c r="F163" i="12"/>
  <c r="F162" i="12" s="1"/>
  <c r="E162" i="12"/>
  <c r="D162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 s="1"/>
  <c r="E148" i="12"/>
  <c r="D148" i="12"/>
  <c r="F146" i="12"/>
  <c r="F145" i="12"/>
  <c r="F144" i="12"/>
  <c r="F143" i="12"/>
  <c r="F142" i="12" s="1"/>
  <c r="E142" i="12"/>
  <c r="D142" i="12"/>
  <c r="F140" i="12"/>
  <c r="F139" i="12"/>
  <c r="F138" i="12"/>
  <c r="F137" i="12"/>
  <c r="F136" i="12"/>
  <c r="F134" i="12" s="1"/>
  <c r="F135" i="12"/>
  <c r="E134" i="12"/>
  <c r="D134" i="12"/>
  <c r="F132" i="12"/>
  <c r="F131" i="12"/>
  <c r="F130" i="12"/>
  <c r="F129" i="12"/>
  <c r="F128" i="12"/>
  <c r="E128" i="12"/>
  <c r="D128" i="12"/>
  <c r="F126" i="12"/>
  <c r="F125" i="12"/>
  <c r="F124" i="12" s="1"/>
  <c r="E124" i="12"/>
  <c r="D124" i="12"/>
  <c r="F122" i="12"/>
  <c r="F121" i="12"/>
  <c r="F120" i="12"/>
  <c r="F119" i="12"/>
  <c r="F118" i="12"/>
  <c r="E118" i="12"/>
  <c r="D118" i="12"/>
  <c r="F116" i="12"/>
  <c r="F115" i="12"/>
  <c r="F114" i="12"/>
  <c r="F113" i="12"/>
  <c r="F112" i="12"/>
  <c r="F111" i="12"/>
  <c r="F110" i="12"/>
  <c r="F108" i="12" s="1"/>
  <c r="F109" i="12"/>
  <c r="E108" i="12"/>
  <c r="D108" i="12"/>
  <c r="F106" i="12"/>
  <c r="F105" i="12"/>
  <c r="F104" i="12"/>
  <c r="F103" i="12"/>
  <c r="F102" i="12"/>
  <c r="F99" i="12" s="1"/>
  <c r="F101" i="12"/>
  <c r="F100" i="12"/>
  <c r="E99" i="12"/>
  <c r="D99" i="12"/>
  <c r="F97" i="12"/>
  <c r="F96" i="12"/>
  <c r="F95" i="12"/>
  <c r="F94" i="12"/>
  <c r="F91" i="12" s="1"/>
  <c r="F93" i="12"/>
  <c r="F92" i="12"/>
  <c r="E91" i="12"/>
  <c r="D91" i="12"/>
  <c r="F89" i="12"/>
  <c r="F88" i="12"/>
  <c r="F87" i="12"/>
  <c r="F86" i="12"/>
  <c r="F85" i="12"/>
  <c r="F84" i="12"/>
  <c r="F83" i="12"/>
  <c r="F82" i="12" s="1"/>
  <c r="E82" i="12"/>
  <c r="D82" i="12"/>
  <c r="F80" i="12"/>
  <c r="F79" i="12"/>
  <c r="F78" i="12"/>
  <c r="F77" i="12"/>
  <c r="F76" i="12"/>
  <c r="F75" i="12"/>
  <c r="F72" i="12" s="1"/>
  <c r="F74" i="12"/>
  <c r="F73" i="12"/>
  <c r="E72" i="12"/>
  <c r="D72" i="12"/>
  <c r="F70" i="12"/>
  <c r="F69" i="12"/>
  <c r="F68" i="12" s="1"/>
  <c r="E68" i="12"/>
  <c r="D68" i="12"/>
  <c r="F66" i="12"/>
  <c r="F65" i="12"/>
  <c r="F64" i="12"/>
  <c r="F63" i="12"/>
  <c r="F62" i="12"/>
  <c r="F61" i="12"/>
  <c r="F60" i="12"/>
  <c r="F59" i="12"/>
  <c r="F58" i="12" s="1"/>
  <c r="E58" i="12"/>
  <c r="D58" i="12"/>
  <c r="F56" i="12"/>
  <c r="F55" i="12"/>
  <c r="E55" i="12"/>
  <c r="D55" i="12"/>
  <c r="F53" i="12"/>
  <c r="F52" i="12"/>
  <c r="F51" i="12"/>
  <c r="F50" i="12"/>
  <c r="F49" i="12"/>
  <c r="F48" i="12" s="1"/>
  <c r="E48" i="12"/>
  <c r="D48" i="12"/>
  <c r="F46" i="12"/>
  <c r="F45" i="12"/>
  <c r="F44" i="12"/>
  <c r="F43" i="12"/>
  <c r="F42" i="12"/>
  <c r="F41" i="12"/>
  <c r="F40" i="12"/>
  <c r="F39" i="12"/>
  <c r="F38" i="12"/>
  <c r="F37" i="12" s="1"/>
  <c r="E37" i="12"/>
  <c r="D37" i="12"/>
  <c r="F35" i="12"/>
  <c r="F34" i="12"/>
  <c r="F33" i="12"/>
  <c r="F31" i="12" s="1"/>
  <c r="F32" i="12"/>
  <c r="E31" i="12"/>
  <c r="D31" i="12"/>
  <c r="F29" i="12"/>
  <c r="F28" i="12"/>
  <c r="E28" i="12"/>
  <c r="D28" i="12"/>
  <c r="F26" i="12"/>
  <c r="F25" i="12" s="1"/>
  <c r="E25" i="12"/>
  <c r="D25" i="12"/>
  <c r="D8" i="12" s="1"/>
  <c r="F23" i="12"/>
  <c r="F22" i="12"/>
  <c r="F21" i="12"/>
  <c r="E21" i="12"/>
  <c r="D21" i="12"/>
  <c r="F19" i="12"/>
  <c r="F18" i="12"/>
  <c r="F17" i="12"/>
  <c r="F16" i="12"/>
  <c r="F15" i="12"/>
  <c r="F14" i="12"/>
  <c r="F13" i="12"/>
  <c r="F10" i="12" s="1"/>
  <c r="F12" i="12"/>
  <c r="F11" i="12"/>
  <c r="E10" i="12"/>
  <c r="E8" i="12" s="1"/>
  <c r="D10" i="12"/>
  <c r="G24" i="11"/>
  <c r="G23" i="11"/>
  <c r="G22" i="11" s="1"/>
  <c r="F22" i="11"/>
  <c r="F9" i="11" s="1"/>
  <c r="E22" i="11"/>
  <c r="G20" i="11"/>
  <c r="G19" i="11"/>
  <c r="F19" i="11"/>
  <c r="E19" i="11"/>
  <c r="G17" i="11"/>
  <c r="G16" i="11"/>
  <c r="G15" i="11" s="1"/>
  <c r="F15" i="11"/>
  <c r="E15" i="11"/>
  <c r="G13" i="11"/>
  <c r="G12" i="11"/>
  <c r="G11" i="11" s="1"/>
  <c r="F11" i="11"/>
  <c r="E11" i="11"/>
  <c r="E9" i="11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G7" i="10"/>
  <c r="F7" i="10"/>
  <c r="E7" i="10"/>
  <c r="I7" i="10" s="1"/>
  <c r="D7" i="10"/>
  <c r="H7" i="10" s="1"/>
  <c r="I126" i="9"/>
  <c r="H126" i="9"/>
  <c r="I125" i="9"/>
  <c r="H125" i="9"/>
  <c r="I124" i="9"/>
  <c r="I123" i="9" s="1"/>
  <c r="H124" i="9"/>
  <c r="H123" i="9" s="1"/>
  <c r="G123" i="9"/>
  <c r="F123" i="9"/>
  <c r="E123" i="9"/>
  <c r="D123" i="9"/>
  <c r="I121" i="9"/>
  <c r="H121" i="9"/>
  <c r="I120" i="9"/>
  <c r="H120" i="9"/>
  <c r="I119" i="9"/>
  <c r="I118" i="9" s="1"/>
  <c r="H119" i="9"/>
  <c r="H118" i="9" s="1"/>
  <c r="G118" i="9"/>
  <c r="F118" i="9"/>
  <c r="E118" i="9"/>
  <c r="D118" i="9"/>
  <c r="I116" i="9"/>
  <c r="H116" i="9"/>
  <c r="I115" i="9"/>
  <c r="H115" i="9"/>
  <c r="I114" i="9"/>
  <c r="I113" i="9" s="1"/>
  <c r="H114" i="9"/>
  <c r="H113" i="9" s="1"/>
  <c r="G113" i="9"/>
  <c r="F113" i="9"/>
  <c r="E113" i="9"/>
  <c r="D113" i="9"/>
  <c r="I111" i="9"/>
  <c r="H111" i="9"/>
  <c r="I110" i="9"/>
  <c r="H110" i="9"/>
  <c r="I109" i="9"/>
  <c r="I108" i="9" s="1"/>
  <c r="H109" i="9"/>
  <c r="H108" i="9" s="1"/>
  <c r="G108" i="9"/>
  <c r="F108" i="9"/>
  <c r="E108" i="9"/>
  <c r="D108" i="9"/>
  <c r="I106" i="9"/>
  <c r="H106" i="9"/>
  <c r="I105" i="9"/>
  <c r="H105" i="9"/>
  <c r="I104" i="9"/>
  <c r="I103" i="9" s="1"/>
  <c r="H104" i="9"/>
  <c r="H103" i="9" s="1"/>
  <c r="G103" i="9"/>
  <c r="F103" i="9"/>
  <c r="E103" i="9"/>
  <c r="D103" i="9"/>
  <c r="I101" i="9"/>
  <c r="H101" i="9"/>
  <c r="I100" i="9"/>
  <c r="H100" i="9"/>
  <c r="I99" i="9"/>
  <c r="I98" i="9" s="1"/>
  <c r="H99" i="9"/>
  <c r="H98" i="9" s="1"/>
  <c r="G98" i="9"/>
  <c r="F98" i="9"/>
  <c r="E98" i="9"/>
  <c r="D98" i="9"/>
  <c r="I96" i="9"/>
  <c r="H96" i="9"/>
  <c r="I95" i="9"/>
  <c r="H95" i="9"/>
  <c r="I94" i="9"/>
  <c r="I93" i="9" s="1"/>
  <c r="H94" i="9"/>
  <c r="H93" i="9" s="1"/>
  <c r="G93" i="9"/>
  <c r="F93" i="9"/>
  <c r="E93" i="9"/>
  <c r="D93" i="9"/>
  <c r="I91" i="9"/>
  <c r="H91" i="9"/>
  <c r="I90" i="9"/>
  <c r="H90" i="9"/>
  <c r="I89" i="9"/>
  <c r="I88" i="9" s="1"/>
  <c r="H89" i="9"/>
  <c r="H88" i="9" s="1"/>
  <c r="G88" i="9"/>
  <c r="F88" i="9"/>
  <c r="E88" i="9"/>
  <c r="D88" i="9"/>
  <c r="I86" i="9"/>
  <c r="H86" i="9"/>
  <c r="I85" i="9"/>
  <c r="H85" i="9"/>
  <c r="I84" i="9"/>
  <c r="I83" i="9" s="1"/>
  <c r="H84" i="9"/>
  <c r="H83" i="9" s="1"/>
  <c r="G83" i="9"/>
  <c r="G6" i="9" s="1"/>
  <c r="F83" i="9"/>
  <c r="E83" i="9"/>
  <c r="D83" i="9"/>
  <c r="D6" i="9" s="1"/>
  <c r="I81" i="9"/>
  <c r="I80" i="9"/>
  <c r="I79" i="9"/>
  <c r="I78" i="9" s="1"/>
  <c r="H79" i="9"/>
  <c r="H78" i="9"/>
  <c r="G78" i="9"/>
  <c r="F78" i="9"/>
  <c r="E78" i="9"/>
  <c r="D78" i="9"/>
  <c r="I76" i="9"/>
  <c r="H76" i="9"/>
  <c r="I75" i="9"/>
  <c r="H75" i="9"/>
  <c r="I74" i="9"/>
  <c r="I73" i="9" s="1"/>
  <c r="H74" i="9"/>
  <c r="H73" i="9"/>
  <c r="G73" i="9"/>
  <c r="F73" i="9"/>
  <c r="E73" i="9"/>
  <c r="D73" i="9"/>
  <c r="I71" i="9"/>
  <c r="H71" i="9"/>
  <c r="I70" i="9"/>
  <c r="H70" i="9"/>
  <c r="I69" i="9"/>
  <c r="I68" i="9" s="1"/>
  <c r="H69" i="9"/>
  <c r="H68" i="9"/>
  <c r="G68" i="9"/>
  <c r="F68" i="9"/>
  <c r="E68" i="9"/>
  <c r="D68" i="9"/>
  <c r="I66" i="9"/>
  <c r="H66" i="9"/>
  <c r="I65" i="9"/>
  <c r="H65" i="9"/>
  <c r="I64" i="9"/>
  <c r="H64" i="9"/>
  <c r="I63" i="9"/>
  <c r="H63" i="9"/>
  <c r="G63" i="9"/>
  <c r="F63" i="9"/>
  <c r="E63" i="9"/>
  <c r="D63" i="9"/>
  <c r="I61" i="9"/>
  <c r="H61" i="9"/>
  <c r="I60" i="9"/>
  <c r="H60" i="9"/>
  <c r="I59" i="9"/>
  <c r="H59" i="9"/>
  <c r="I58" i="9"/>
  <c r="H58" i="9"/>
  <c r="G58" i="9"/>
  <c r="F58" i="9"/>
  <c r="E58" i="9"/>
  <c r="D58" i="9"/>
  <c r="I56" i="9"/>
  <c r="H56" i="9"/>
  <c r="I55" i="9"/>
  <c r="H55" i="9"/>
  <c r="I54" i="9"/>
  <c r="H54" i="9"/>
  <c r="I53" i="9"/>
  <c r="H53" i="9"/>
  <c r="G53" i="9"/>
  <c r="F53" i="9"/>
  <c r="E53" i="9"/>
  <c r="E6" i="9" s="1"/>
  <c r="D53" i="9"/>
  <c r="I51" i="9"/>
  <c r="I50" i="9"/>
  <c r="I48" i="9" s="1"/>
  <c r="I49" i="9"/>
  <c r="H49" i="9"/>
  <c r="H48" i="9"/>
  <c r="G48" i="9"/>
  <c r="F48" i="9"/>
  <c r="F6" i="9" s="1"/>
  <c r="E48" i="9"/>
  <c r="D48" i="9"/>
  <c r="I46" i="9"/>
  <c r="I43" i="9" s="1"/>
  <c r="I45" i="9"/>
  <c r="I44" i="9"/>
  <c r="H43" i="9"/>
  <c r="G43" i="9"/>
  <c r="F43" i="9"/>
  <c r="E43" i="9"/>
  <c r="D43" i="9"/>
  <c r="I41" i="9"/>
  <c r="I38" i="9" s="1"/>
  <c r="H41" i="9"/>
  <c r="I40" i="9"/>
  <c r="H40" i="9"/>
  <c r="I39" i="9"/>
  <c r="H39" i="9"/>
  <c r="H38" i="9" s="1"/>
  <c r="G38" i="9"/>
  <c r="F38" i="9"/>
  <c r="E38" i="9"/>
  <c r="D38" i="9"/>
  <c r="I36" i="9"/>
  <c r="I33" i="9" s="1"/>
  <c r="H36" i="9"/>
  <c r="I35" i="9"/>
  <c r="H35" i="9"/>
  <c r="I34" i="9"/>
  <c r="H34" i="9"/>
  <c r="H33" i="9" s="1"/>
  <c r="G33" i="9"/>
  <c r="F33" i="9"/>
  <c r="E33" i="9"/>
  <c r="D33" i="9"/>
  <c r="I31" i="9"/>
  <c r="I28" i="9" s="1"/>
  <c r="H31" i="9"/>
  <c r="I30" i="9"/>
  <c r="H30" i="9"/>
  <c r="H28" i="9" s="1"/>
  <c r="I29" i="9"/>
  <c r="H29" i="9"/>
  <c r="G28" i="9"/>
  <c r="F28" i="9"/>
  <c r="E28" i="9"/>
  <c r="D28" i="9"/>
  <c r="I26" i="9"/>
  <c r="I23" i="9" s="1"/>
  <c r="H26" i="9"/>
  <c r="I25" i="9"/>
  <c r="H25" i="9"/>
  <c r="H23" i="9" s="1"/>
  <c r="I24" i="9"/>
  <c r="H24" i="9"/>
  <c r="G23" i="9"/>
  <c r="F23" i="9"/>
  <c r="E23" i="9"/>
  <c r="D23" i="9"/>
  <c r="I21" i="9"/>
  <c r="I18" i="9" s="1"/>
  <c r="H21" i="9"/>
  <c r="I20" i="9"/>
  <c r="H20" i="9"/>
  <c r="H18" i="9" s="1"/>
  <c r="I19" i="9"/>
  <c r="H19" i="9"/>
  <c r="G18" i="9"/>
  <c r="F18" i="9"/>
  <c r="E18" i="9"/>
  <c r="D18" i="9"/>
  <c r="I16" i="9"/>
  <c r="I13" i="9" s="1"/>
  <c r="H16" i="9"/>
  <c r="I15" i="9"/>
  <c r="H15" i="9"/>
  <c r="I14" i="9"/>
  <c r="H14" i="9"/>
  <c r="H13" i="9" s="1"/>
  <c r="G13" i="9"/>
  <c r="F13" i="9"/>
  <c r="E13" i="9"/>
  <c r="D13" i="9"/>
  <c r="I11" i="9"/>
  <c r="I8" i="9" s="1"/>
  <c r="H11" i="9"/>
  <c r="I10" i="9"/>
  <c r="H10" i="9"/>
  <c r="I9" i="9"/>
  <c r="H9" i="9"/>
  <c r="H8" i="9" s="1"/>
  <c r="G8" i="9"/>
  <c r="F8" i="9"/>
  <c r="E8" i="9"/>
  <c r="D8" i="9"/>
  <c r="I39" i="8"/>
  <c r="H39" i="8"/>
  <c r="I38" i="8"/>
  <c r="H38" i="8"/>
  <c r="I37" i="8"/>
  <c r="H37" i="8"/>
  <c r="I36" i="8"/>
  <c r="H36" i="8"/>
  <c r="G36" i="8"/>
  <c r="F36" i="8"/>
  <c r="E36" i="8"/>
  <c r="D36" i="8"/>
  <c r="I34" i="8"/>
  <c r="I33" i="8" s="1"/>
  <c r="H34" i="8"/>
  <c r="H33" i="8" s="1"/>
  <c r="G33" i="8"/>
  <c r="F33" i="8"/>
  <c r="E33" i="8"/>
  <c r="D33" i="8"/>
  <c r="I31" i="8"/>
  <c r="H31" i="8"/>
  <c r="I30" i="8"/>
  <c r="H30" i="8"/>
  <c r="H29" i="8" s="1"/>
  <c r="I29" i="8"/>
  <c r="G29" i="8"/>
  <c r="F29" i="8"/>
  <c r="E29" i="8"/>
  <c r="D29" i="8"/>
  <c r="I27" i="8"/>
  <c r="I26" i="8" s="1"/>
  <c r="H27" i="8"/>
  <c r="H26" i="8"/>
  <c r="G26" i="8"/>
  <c r="F26" i="8"/>
  <c r="E26" i="8"/>
  <c r="D26" i="8"/>
  <c r="I24" i="8"/>
  <c r="I23" i="8" s="1"/>
  <c r="H24" i="8"/>
  <c r="H23" i="8"/>
  <c r="G23" i="8"/>
  <c r="F23" i="8"/>
  <c r="E23" i="8"/>
  <c r="D23" i="8"/>
  <c r="I21" i="8"/>
  <c r="H21" i="8"/>
  <c r="I20" i="8"/>
  <c r="I19" i="8" s="1"/>
  <c r="H20" i="8"/>
  <c r="H19" i="8" s="1"/>
  <c r="G19" i="8"/>
  <c r="F19" i="8"/>
  <c r="E19" i="8"/>
  <c r="E6" i="8" s="1"/>
  <c r="D19" i="8"/>
  <c r="I17" i="8"/>
  <c r="I16" i="8" s="1"/>
  <c r="H17" i="8"/>
  <c r="H16" i="8" s="1"/>
  <c r="H6" i="8" s="1"/>
  <c r="G16" i="8"/>
  <c r="F16" i="8"/>
  <c r="E16" i="8"/>
  <c r="D16" i="8"/>
  <c r="I14" i="8"/>
  <c r="H14" i="8"/>
  <c r="I13" i="8"/>
  <c r="H13" i="8"/>
  <c r="G13" i="8"/>
  <c r="F13" i="8"/>
  <c r="E13" i="8"/>
  <c r="D13" i="8"/>
  <c r="I11" i="8"/>
  <c r="H11" i="8"/>
  <c r="I10" i="8"/>
  <c r="H10" i="8"/>
  <c r="I9" i="8"/>
  <c r="H9" i="8"/>
  <c r="I8" i="8"/>
  <c r="H8" i="8"/>
  <c r="G8" i="8"/>
  <c r="G6" i="8" s="1"/>
  <c r="F8" i="8"/>
  <c r="F6" i="8" s="1"/>
  <c r="E8" i="8"/>
  <c r="D8" i="8"/>
  <c r="D6" i="8" s="1"/>
  <c r="I6" i="9" l="1"/>
  <c r="F8" i="12"/>
  <c r="F9" i="14"/>
  <c r="I6" i="8"/>
  <c r="H6" i="9"/>
  <c r="G9" i="11"/>
  <c r="N24" i="6" l="1"/>
  <c r="M24" i="6"/>
  <c r="M8" i="6" s="1"/>
  <c r="L24" i="6"/>
  <c r="K24" i="6"/>
  <c r="K8" i="6" s="1"/>
  <c r="J24" i="6"/>
  <c r="I24" i="6"/>
  <c r="H24" i="6"/>
  <c r="G24" i="6"/>
  <c r="F24" i="6"/>
  <c r="E24" i="6"/>
  <c r="N10" i="6"/>
  <c r="M10" i="6"/>
  <c r="L10" i="6"/>
  <c r="K10" i="6"/>
  <c r="J10" i="6"/>
  <c r="J8" i="6" s="1"/>
  <c r="I10" i="6"/>
  <c r="I8" i="6" s="1"/>
  <c r="H10" i="6"/>
  <c r="G10" i="6"/>
  <c r="F10" i="6"/>
  <c r="E10" i="6"/>
  <c r="E8" i="6" l="1"/>
  <c r="G8" i="6"/>
  <c r="N8" i="6"/>
  <c r="F8" i="6"/>
  <c r="L8" i="6"/>
  <c r="H8" i="6"/>
  <c r="M13" i="5" l="1"/>
  <c r="L13" i="5"/>
  <c r="K13" i="5"/>
  <c r="J13" i="5"/>
  <c r="I13" i="5"/>
  <c r="H13" i="5"/>
  <c r="G13" i="5"/>
  <c r="F13" i="5"/>
  <c r="E13" i="5"/>
  <c r="D13" i="5"/>
  <c r="M9" i="5"/>
  <c r="L9" i="5"/>
  <c r="K9" i="5"/>
  <c r="J9" i="5"/>
  <c r="I9" i="5"/>
  <c r="H9" i="5"/>
  <c r="H7" i="5" s="1"/>
  <c r="G9" i="5"/>
  <c r="G7" i="5" s="1"/>
  <c r="F9" i="5"/>
  <c r="E9" i="5"/>
  <c r="D9" i="5"/>
  <c r="J7" i="5" l="1"/>
  <c r="E7" i="5"/>
  <c r="K7" i="5"/>
  <c r="D7" i="5"/>
  <c r="L7" i="5"/>
  <c r="I7" i="5"/>
  <c r="M7" i="5"/>
  <c r="F7" i="5"/>
  <c r="M23" i="4"/>
  <c r="L23" i="4"/>
  <c r="K23" i="4"/>
  <c r="J23" i="4"/>
  <c r="I23" i="4"/>
  <c r="H23" i="4"/>
  <c r="G23" i="4"/>
  <c r="F23" i="4"/>
  <c r="E23" i="4"/>
  <c r="E7" i="4" s="1"/>
  <c r="D23" i="4"/>
  <c r="D7" i="4" s="1"/>
  <c r="M9" i="4"/>
  <c r="L9" i="4"/>
  <c r="K9" i="4"/>
  <c r="J9" i="4"/>
  <c r="I9" i="4"/>
  <c r="I7" i="4" s="1"/>
  <c r="H9" i="4"/>
  <c r="H7" i="4" s="1"/>
  <c r="G9" i="4"/>
  <c r="F9" i="4"/>
  <c r="E9" i="4"/>
  <c r="D9" i="4"/>
  <c r="M147" i="3"/>
  <c r="L147" i="3"/>
  <c r="K147" i="3"/>
  <c r="J147" i="3"/>
  <c r="I147" i="3"/>
  <c r="H147" i="3"/>
  <c r="G147" i="3"/>
  <c r="F147" i="3"/>
  <c r="E147" i="3"/>
  <c r="D147" i="3"/>
  <c r="M142" i="3"/>
  <c r="L142" i="3"/>
  <c r="K142" i="3"/>
  <c r="J142" i="3"/>
  <c r="I142" i="3"/>
  <c r="H142" i="3"/>
  <c r="G142" i="3"/>
  <c r="F142" i="3"/>
  <c r="E142" i="3"/>
  <c r="D142" i="3"/>
  <c r="M137" i="3"/>
  <c r="L137" i="3"/>
  <c r="K137" i="3"/>
  <c r="J137" i="3"/>
  <c r="I137" i="3"/>
  <c r="H137" i="3"/>
  <c r="G137" i="3"/>
  <c r="F137" i="3"/>
  <c r="E137" i="3"/>
  <c r="D137" i="3"/>
  <c r="M129" i="3"/>
  <c r="L129" i="3"/>
  <c r="K129" i="3"/>
  <c r="J129" i="3"/>
  <c r="I129" i="3"/>
  <c r="H129" i="3"/>
  <c r="G129" i="3"/>
  <c r="F129" i="3"/>
  <c r="E129" i="3"/>
  <c r="D129" i="3"/>
  <c r="M126" i="3"/>
  <c r="L126" i="3"/>
  <c r="K126" i="3"/>
  <c r="J126" i="3"/>
  <c r="I126" i="3"/>
  <c r="H126" i="3"/>
  <c r="G126" i="3"/>
  <c r="F126" i="3"/>
  <c r="E126" i="3"/>
  <c r="D126" i="3"/>
  <c r="M120" i="3"/>
  <c r="L120" i="3"/>
  <c r="K120" i="3"/>
  <c r="J120" i="3"/>
  <c r="I120" i="3"/>
  <c r="H120" i="3"/>
  <c r="G120" i="3"/>
  <c r="F120" i="3"/>
  <c r="E120" i="3"/>
  <c r="D120" i="3"/>
  <c r="M116" i="3"/>
  <c r="L116" i="3"/>
  <c r="K116" i="3"/>
  <c r="J116" i="3"/>
  <c r="I116" i="3"/>
  <c r="H116" i="3"/>
  <c r="G116" i="3"/>
  <c r="F116" i="3"/>
  <c r="E116" i="3"/>
  <c r="D116" i="3"/>
  <c r="M112" i="3"/>
  <c r="L112" i="3"/>
  <c r="K112" i="3"/>
  <c r="J112" i="3"/>
  <c r="I112" i="3"/>
  <c r="H112" i="3"/>
  <c r="G112" i="3"/>
  <c r="F112" i="3"/>
  <c r="E112" i="3"/>
  <c r="D112" i="3"/>
  <c r="M102" i="3"/>
  <c r="L102" i="3"/>
  <c r="K102" i="3"/>
  <c r="J102" i="3"/>
  <c r="I102" i="3"/>
  <c r="H102" i="3"/>
  <c r="G102" i="3"/>
  <c r="F102" i="3"/>
  <c r="E102" i="3"/>
  <c r="D102" i="3"/>
  <c r="M92" i="3"/>
  <c r="L92" i="3"/>
  <c r="K92" i="3"/>
  <c r="J92" i="3"/>
  <c r="I92" i="3"/>
  <c r="H92" i="3"/>
  <c r="G92" i="3"/>
  <c r="F92" i="3"/>
  <c r="E92" i="3"/>
  <c r="D92" i="3"/>
  <c r="M86" i="3"/>
  <c r="L86" i="3"/>
  <c r="K86" i="3"/>
  <c r="J86" i="3"/>
  <c r="I86" i="3"/>
  <c r="H86" i="3"/>
  <c r="G86" i="3"/>
  <c r="F86" i="3"/>
  <c r="E86" i="3"/>
  <c r="D86" i="3"/>
  <c r="M82" i="3"/>
  <c r="L82" i="3"/>
  <c r="K82" i="3"/>
  <c r="J82" i="3"/>
  <c r="I82" i="3"/>
  <c r="H82" i="3"/>
  <c r="G82" i="3"/>
  <c r="F82" i="3"/>
  <c r="E82" i="3"/>
  <c r="D82" i="3"/>
  <c r="M76" i="3"/>
  <c r="L76" i="3"/>
  <c r="K76" i="3"/>
  <c r="J76" i="3"/>
  <c r="I76" i="3"/>
  <c r="H76" i="3"/>
  <c r="G76" i="3"/>
  <c r="F76" i="3"/>
  <c r="E76" i="3"/>
  <c r="D76" i="3"/>
  <c r="M72" i="3"/>
  <c r="L72" i="3"/>
  <c r="K72" i="3"/>
  <c r="J72" i="3"/>
  <c r="I72" i="3"/>
  <c r="H72" i="3"/>
  <c r="G72" i="3"/>
  <c r="F72" i="3"/>
  <c r="E72" i="3"/>
  <c r="D72" i="3"/>
  <c r="M66" i="3"/>
  <c r="L66" i="3"/>
  <c r="K66" i="3"/>
  <c r="J66" i="3"/>
  <c r="I66" i="3"/>
  <c r="H66" i="3"/>
  <c r="G66" i="3"/>
  <c r="F66" i="3"/>
  <c r="E66" i="3"/>
  <c r="D66" i="3"/>
  <c r="M61" i="3"/>
  <c r="L61" i="3"/>
  <c r="K61" i="3"/>
  <c r="J61" i="3"/>
  <c r="I61" i="3"/>
  <c r="H61" i="3"/>
  <c r="G61" i="3"/>
  <c r="F61" i="3"/>
  <c r="E61" i="3"/>
  <c r="D61" i="3"/>
  <c r="M58" i="3"/>
  <c r="L58" i="3"/>
  <c r="K58" i="3"/>
  <c r="J58" i="3"/>
  <c r="I58" i="3"/>
  <c r="H58" i="3"/>
  <c r="G58" i="3"/>
  <c r="F58" i="3"/>
  <c r="E58" i="3"/>
  <c r="D58" i="3"/>
  <c r="M48" i="3"/>
  <c r="L48" i="3"/>
  <c r="K48" i="3"/>
  <c r="J48" i="3"/>
  <c r="I48" i="3"/>
  <c r="H48" i="3"/>
  <c r="G48" i="3"/>
  <c r="F48" i="3"/>
  <c r="E48" i="3"/>
  <c r="D48" i="3"/>
  <c r="M45" i="3"/>
  <c r="L45" i="3"/>
  <c r="M40" i="3"/>
  <c r="L40" i="3"/>
  <c r="K40" i="3"/>
  <c r="J40" i="3"/>
  <c r="I40" i="3"/>
  <c r="H40" i="3"/>
  <c r="G40" i="3"/>
  <c r="F40" i="3"/>
  <c r="E40" i="3"/>
  <c r="D40" i="3"/>
  <c r="M34" i="3"/>
  <c r="L34" i="3"/>
  <c r="K34" i="3"/>
  <c r="J34" i="3"/>
  <c r="I34" i="3"/>
  <c r="H34" i="3"/>
  <c r="G34" i="3"/>
  <c r="F34" i="3"/>
  <c r="E34" i="3"/>
  <c r="D34" i="3"/>
  <c r="M30" i="3"/>
  <c r="L30" i="3"/>
  <c r="K30" i="3"/>
  <c r="J30" i="3"/>
  <c r="I30" i="3"/>
  <c r="H30" i="3"/>
  <c r="G30" i="3"/>
  <c r="F30" i="3"/>
  <c r="E30" i="3"/>
  <c r="D30" i="3"/>
  <c r="M27" i="3"/>
  <c r="L27" i="3"/>
  <c r="K27" i="3"/>
  <c r="J27" i="3"/>
  <c r="I27" i="3"/>
  <c r="H27" i="3"/>
  <c r="G27" i="3"/>
  <c r="F27" i="3"/>
  <c r="E27" i="3"/>
  <c r="D27" i="3"/>
  <c r="M21" i="3"/>
  <c r="L21" i="3"/>
  <c r="K21" i="3"/>
  <c r="J21" i="3"/>
  <c r="I21" i="3"/>
  <c r="H21" i="3"/>
  <c r="G21" i="3"/>
  <c r="F21" i="3"/>
  <c r="E21" i="3"/>
  <c r="D21" i="3"/>
  <c r="M11" i="3"/>
  <c r="L11" i="3"/>
  <c r="K11" i="3"/>
  <c r="J11" i="3"/>
  <c r="I11" i="3"/>
  <c r="H11" i="3"/>
  <c r="G11" i="3"/>
  <c r="G9" i="3" s="1"/>
  <c r="F11" i="3"/>
  <c r="F9" i="3" s="1"/>
  <c r="E11" i="3"/>
  <c r="E9" i="3" s="1"/>
  <c r="D11" i="3"/>
  <c r="D9" i="3" s="1"/>
  <c r="L7" i="4" l="1"/>
  <c r="M7" i="4"/>
  <c r="J7" i="4"/>
  <c r="F7" i="4"/>
  <c r="K7" i="4"/>
  <c r="G7" i="4"/>
  <c r="K9" i="3"/>
  <c r="I9" i="3"/>
  <c r="H9" i="3"/>
  <c r="J9" i="3"/>
  <c r="L9" i="3"/>
  <c r="M9" i="3"/>
  <c r="AI35" i="1" l="1"/>
  <c r="AH35" i="1"/>
  <c r="AG35" i="1"/>
  <c r="AF35" i="1"/>
  <c r="AE35" i="1"/>
  <c r="AD35" i="1"/>
  <c r="AC35" i="1"/>
  <c r="AB35" i="1"/>
  <c r="AI33" i="1"/>
  <c r="AH33" i="1"/>
  <c r="AG33" i="1"/>
  <c r="AF33" i="1"/>
  <c r="AE33" i="1"/>
  <c r="AD33" i="1"/>
  <c r="AC33" i="1"/>
  <c r="AB33" i="1"/>
  <c r="AI31" i="1"/>
  <c r="AH31" i="1"/>
  <c r="AG31" i="1"/>
  <c r="AF31" i="1"/>
  <c r="AE31" i="1"/>
  <c r="AD31" i="1"/>
  <c r="AC31" i="1"/>
  <c r="AB31" i="1"/>
  <c r="AI29" i="1"/>
  <c r="AH29" i="1"/>
  <c r="AG29" i="1"/>
  <c r="AF29" i="1"/>
  <c r="AE29" i="1"/>
  <c r="AD29" i="1"/>
  <c r="AC29" i="1"/>
  <c r="AB29" i="1"/>
  <c r="AI27" i="1"/>
  <c r="AH27" i="1"/>
  <c r="AG27" i="1"/>
  <c r="AF27" i="1"/>
  <c r="AE27" i="1"/>
  <c r="AD27" i="1"/>
  <c r="AC27" i="1"/>
  <c r="AB27" i="1"/>
  <c r="AI25" i="1"/>
  <c r="AH25" i="1"/>
  <c r="AG25" i="1"/>
  <c r="AF25" i="1"/>
  <c r="AE25" i="1"/>
  <c r="AD25" i="1"/>
  <c r="AC25" i="1"/>
  <c r="AB25" i="1"/>
  <c r="AI23" i="1"/>
  <c r="AH23" i="1"/>
  <c r="AG23" i="1"/>
  <c r="AF23" i="1"/>
  <c r="AE23" i="1"/>
  <c r="AD23" i="1"/>
  <c r="AC23" i="1"/>
  <c r="AB23" i="1"/>
  <c r="AI21" i="1"/>
  <c r="AH21" i="1"/>
  <c r="AG21" i="1"/>
  <c r="AF21" i="1"/>
  <c r="AE21" i="1"/>
  <c r="AD21" i="1"/>
  <c r="AC21" i="1"/>
  <c r="AB21" i="1"/>
  <c r="AI19" i="1"/>
  <c r="AH19" i="1"/>
  <c r="AG19" i="1"/>
  <c r="AF19" i="1"/>
  <c r="AE19" i="1"/>
  <c r="AD19" i="1"/>
  <c r="AC19" i="1"/>
  <c r="AB19" i="1"/>
  <c r="AI17" i="1"/>
  <c r="AD17" i="1"/>
  <c r="AC17" i="1"/>
  <c r="AB17" i="1"/>
  <c r="T17" i="1"/>
  <c r="AH17" i="1" s="1"/>
  <c r="AF17" i="1"/>
  <c r="AG16" i="1"/>
  <c r="AD16" i="1"/>
  <c r="AC16" i="1"/>
  <c r="AB16" i="1"/>
  <c r="AG15" i="1"/>
  <c r="AD15" i="1"/>
  <c r="AC15" i="1"/>
  <c r="AB15" i="1"/>
  <c r="AH15" i="1"/>
  <c r="AE15" i="1"/>
  <c r="X14" i="1"/>
  <c r="X10" i="1" s="1"/>
  <c r="Y27" i="1" s="1"/>
  <c r="R14" i="1"/>
  <c r="N14" i="1"/>
  <c r="L14" i="1"/>
  <c r="J14" i="1"/>
  <c r="J10" i="1" s="1"/>
  <c r="K35" i="1" s="1"/>
  <c r="H14" i="1"/>
  <c r="H10" i="1" s="1"/>
  <c r="F14" i="1"/>
  <c r="AI12" i="1"/>
  <c r="AH12" i="1"/>
  <c r="AG12" i="1"/>
  <c r="AF12" i="1"/>
  <c r="AE12" i="1"/>
  <c r="AD12" i="1"/>
  <c r="AC12" i="1"/>
  <c r="AB12" i="1"/>
  <c r="AD14" i="1" l="1"/>
  <c r="N10" i="1"/>
  <c r="O33" i="1" s="1"/>
  <c r="AC14" i="1"/>
  <c r="T14" i="1"/>
  <c r="T10" i="1" s="1"/>
  <c r="U14" i="1" s="1"/>
  <c r="AG17" i="1"/>
  <c r="AF15" i="1"/>
  <c r="Y29" i="1"/>
  <c r="K14" i="1"/>
  <c r="Y15" i="1"/>
  <c r="O16" i="1"/>
  <c r="Y17" i="1"/>
  <c r="Y19" i="1"/>
  <c r="Y31" i="1"/>
  <c r="L10" i="1"/>
  <c r="M17" i="1" s="1"/>
  <c r="P14" i="1"/>
  <c r="P10" i="1" s="1"/>
  <c r="Q16" i="1" s="1"/>
  <c r="Y21" i="1"/>
  <c r="Y33" i="1"/>
  <c r="K12" i="1"/>
  <c r="O23" i="1"/>
  <c r="O12" i="1"/>
  <c r="AB14" i="1"/>
  <c r="Y23" i="1"/>
  <c r="Y35" i="1"/>
  <c r="I12" i="1"/>
  <c r="I27" i="1"/>
  <c r="AB10" i="1"/>
  <c r="I35" i="1"/>
  <c r="I23" i="1"/>
  <c r="I19" i="1"/>
  <c r="I15" i="1"/>
  <c r="I17" i="1"/>
  <c r="I25" i="1"/>
  <c r="I16" i="1"/>
  <c r="I31" i="1"/>
  <c r="I29" i="1"/>
  <c r="I33" i="1"/>
  <c r="I21" i="1"/>
  <c r="Q25" i="1"/>
  <c r="O25" i="1"/>
  <c r="I14" i="1"/>
  <c r="K15" i="1"/>
  <c r="O17" i="1"/>
  <c r="Y12" i="1"/>
  <c r="AG14" i="1"/>
  <c r="AI16" i="1"/>
  <c r="M19" i="1"/>
  <c r="Y25" i="1"/>
  <c r="M31" i="1"/>
  <c r="AI15" i="1"/>
  <c r="K17" i="1"/>
  <c r="K27" i="1"/>
  <c r="O27" i="1"/>
  <c r="K29" i="1"/>
  <c r="O15" i="1"/>
  <c r="AH16" i="1"/>
  <c r="O29" i="1"/>
  <c r="Y14" i="1"/>
  <c r="AE17" i="1"/>
  <c r="O19" i="1"/>
  <c r="K21" i="1"/>
  <c r="O31" i="1"/>
  <c r="K33" i="1"/>
  <c r="AC10" i="1"/>
  <c r="Q14" i="1"/>
  <c r="M25" i="1"/>
  <c r="R10" i="1"/>
  <c r="AE16" i="1"/>
  <c r="AF16" i="1"/>
  <c r="V14" i="1"/>
  <c r="Y16" i="1"/>
  <c r="K19" i="1"/>
  <c r="K31" i="1"/>
  <c r="F10" i="1"/>
  <c r="K16" i="1"/>
  <c r="K25" i="1"/>
  <c r="O14" i="1"/>
  <c r="O21" i="1"/>
  <c r="K23" i="1"/>
  <c r="Q33" i="1" l="1"/>
  <c r="M14" i="1"/>
  <c r="M12" i="1"/>
  <c r="M29" i="1"/>
  <c r="AE14" i="1"/>
  <c r="AE10" i="1"/>
  <c r="Q19" i="1"/>
  <c r="AD10" i="1"/>
  <c r="M33" i="1"/>
  <c r="M21" i="1"/>
  <c r="M27" i="1"/>
  <c r="Q12" i="1"/>
  <c r="M15" i="1"/>
  <c r="Q35" i="1"/>
  <c r="Q31" i="1"/>
  <c r="Q23" i="1"/>
  <c r="O35" i="1"/>
  <c r="G14" i="1"/>
  <c r="Q21" i="1"/>
  <c r="AF14" i="1"/>
  <c r="Q29" i="1"/>
  <c r="U17" i="1"/>
  <c r="M16" i="1"/>
  <c r="M35" i="1"/>
  <c r="M23" i="1"/>
  <c r="Q15" i="1"/>
  <c r="Q17" i="1"/>
  <c r="Q27" i="1"/>
  <c r="AH14" i="1"/>
  <c r="V10" i="1"/>
  <c r="W14" i="1" s="1"/>
  <c r="U15" i="1"/>
  <c r="U35" i="1"/>
  <c r="U33" i="1"/>
  <c r="U21" i="1"/>
  <c r="U19" i="1"/>
  <c r="U29" i="1"/>
  <c r="AG10" i="1"/>
  <c r="U23" i="1"/>
  <c r="U16" i="1"/>
  <c r="U25" i="1"/>
  <c r="U12" i="1"/>
  <c r="U27" i="1"/>
  <c r="U31" i="1"/>
  <c r="S31" i="1"/>
  <c r="S19" i="1"/>
  <c r="S15" i="1"/>
  <c r="S27" i="1"/>
  <c r="S12" i="1"/>
  <c r="S16" i="1"/>
  <c r="S29" i="1"/>
  <c r="S25" i="1"/>
  <c r="S33" i="1"/>
  <c r="S17" i="1"/>
  <c r="AF10" i="1"/>
  <c r="S35" i="1"/>
  <c r="S23" i="1"/>
  <c r="S21" i="1"/>
  <c r="S14" i="1"/>
  <c r="G25" i="1"/>
  <c r="G29" i="1"/>
  <c r="G27" i="1"/>
  <c r="G12" i="1"/>
  <c r="G33" i="1"/>
  <c r="G21" i="1"/>
  <c r="G35" i="1"/>
  <c r="G23" i="1"/>
  <c r="G31" i="1"/>
  <c r="G19" i="1"/>
  <c r="G17" i="1"/>
  <c r="G16" i="1"/>
  <c r="G15" i="1"/>
  <c r="AI14" i="1"/>
  <c r="W29" i="1" l="1"/>
  <c r="W17" i="1"/>
  <c r="W33" i="1"/>
  <c r="W31" i="1"/>
  <c r="W19" i="1"/>
  <c r="W25" i="1"/>
  <c r="W12" i="1"/>
  <c r="W27" i="1"/>
  <c r="W35" i="1"/>
  <c r="W23" i="1"/>
  <c r="W21" i="1"/>
  <c r="AH10" i="1"/>
  <c r="W16" i="1"/>
  <c r="W15" i="1"/>
  <c r="AI10" i="1"/>
</calcChain>
</file>

<file path=xl/sharedStrings.xml><?xml version="1.0" encoding="utf-8"?>
<sst xmlns="http://schemas.openxmlformats.org/spreadsheetml/2006/main" count="1198" uniqueCount="229">
  <si>
    <t>PERÚ: EXPORTACIÓN POR SECTORES ECONÓMICOS, 2014 - 23</t>
  </si>
  <si>
    <t>Sector Económico</t>
  </si>
  <si>
    <t>Var. %</t>
  </si>
  <si>
    <t>Millones</t>
  </si>
  <si>
    <t>Particip.</t>
  </si>
  <si>
    <t>2014/13</t>
  </si>
  <si>
    <t>2015/14</t>
  </si>
  <si>
    <t>2016/15</t>
  </si>
  <si>
    <t>2017/16</t>
  </si>
  <si>
    <t>2018/17</t>
  </si>
  <si>
    <t>2019/18</t>
  </si>
  <si>
    <t>2020/19</t>
  </si>
  <si>
    <t>2021/20</t>
  </si>
  <si>
    <t>2022/21</t>
  </si>
  <si>
    <t>2023/22</t>
  </si>
  <si>
    <t>US$ FOB</t>
  </si>
  <si>
    <t>%</t>
  </si>
  <si>
    <t>Total Nacional</t>
  </si>
  <si>
    <t xml:space="preserve"> </t>
  </si>
  <si>
    <t>Minero</t>
  </si>
  <si>
    <t>Pesquero</t>
  </si>
  <si>
    <t>-</t>
  </si>
  <si>
    <t>Harina</t>
  </si>
  <si>
    <r>
      <t>Aceite y Otros Aceites</t>
    </r>
    <r>
      <rPr>
        <vertAlign val="superscript"/>
        <sz val="10"/>
        <rFont val="Arial"/>
        <family val="2"/>
      </rPr>
      <t xml:space="preserve"> 1/</t>
    </r>
  </si>
  <si>
    <r>
      <t xml:space="preserve">No tradicional </t>
    </r>
    <r>
      <rPr>
        <vertAlign val="superscript"/>
        <sz val="10"/>
        <rFont val="Arial"/>
        <family val="2"/>
      </rPr>
      <t>2/</t>
    </r>
  </si>
  <si>
    <t>Petróleo y Derivados</t>
  </si>
  <si>
    <t>Agrícola</t>
  </si>
  <si>
    <t>Agropecuario</t>
  </si>
  <si>
    <t>Químico</t>
  </si>
  <si>
    <t>Metal Mecánico</t>
  </si>
  <si>
    <t>Siderúrgico - Metálico</t>
  </si>
  <si>
    <t>Minería No Metálica</t>
  </si>
  <si>
    <t>Textil</t>
  </si>
  <si>
    <t>Otros</t>
  </si>
  <si>
    <t>1/ Información disponible a partir del 2006.</t>
  </si>
  <si>
    <t>2/ No se considera ingreso de divisas de flota extranjera.</t>
  </si>
  <si>
    <t>Fuente:  Superintendencia Nacional de Aduanas y de Administración Tributaria (SUNAT) y el Banco Central de Reserva del Perú (BCRP).</t>
  </si>
  <si>
    <t>Elaboración: PRODUCE-OGEIEE-OEE.</t>
  </si>
  <si>
    <t>PERÚ: PRODUCTO BRUTO INTERNO PESQUERO Y SU PARTICIPACIÓN NACIONAL, 2014 -23</t>
  </si>
  <si>
    <t>(Millones de soles / Precios constantes 2007)</t>
  </si>
  <si>
    <t/>
  </si>
  <si>
    <t>Rubro</t>
  </si>
  <si>
    <r>
      <t>2022</t>
    </r>
    <r>
      <rPr>
        <b/>
        <vertAlign val="superscript"/>
        <sz val="10"/>
        <rFont val="Arial"/>
        <family val="2"/>
      </rPr>
      <t xml:space="preserve"> /E</t>
    </r>
  </si>
  <si>
    <r>
      <t>2023</t>
    </r>
    <r>
      <rPr>
        <b/>
        <vertAlign val="superscript"/>
        <sz val="10"/>
        <rFont val="Arial"/>
        <family val="2"/>
      </rPr>
      <t xml:space="preserve"> /E</t>
    </r>
  </si>
  <si>
    <t>PBI</t>
  </si>
  <si>
    <t>Part. %</t>
  </si>
  <si>
    <t>Sector Pesca</t>
  </si>
  <si>
    <t>- Extracción</t>
  </si>
  <si>
    <t>- Transformación</t>
  </si>
  <si>
    <t>Nota : El sector pesca como sector económico dentro del PBI Nacional, sólo corresponde a la fase de extracción; la transformación está incluida en el sector manufactura.</t>
  </si>
  <si>
    <t>E/ Cifra estimada por el INEI</t>
  </si>
  <si>
    <t>Fuente : Instituto Nacional de Estadistica e Informatica (INEI) - Dirección Nacional de Cuentas Nacionales.</t>
  </si>
  <si>
    <t>PERÚ: COSECHA DE RECURSOS HIDROBIOLÓGICOS DE LA ACTIVIDAD DE ACUICULTURA</t>
  </si>
  <si>
    <t>SEGÚN DEPARTAMENTO Y ESPECIE, 2014-23</t>
  </si>
  <si>
    <t>(TM)</t>
  </si>
  <si>
    <t>Departamento /
 Especie</t>
  </si>
  <si>
    <t>Total</t>
  </si>
  <si>
    <t>Amazonas</t>
  </si>
  <si>
    <t>Boquichico</t>
  </si>
  <si>
    <t>Carachama</t>
  </si>
  <si>
    <t>Carpa</t>
  </si>
  <si>
    <t>Gamitana</t>
  </si>
  <si>
    <t>Pacotana / Gamipaco</t>
  </si>
  <si>
    <t>Tilapia</t>
  </si>
  <si>
    <t>Trucha</t>
  </si>
  <si>
    <t>Áncash</t>
  </si>
  <si>
    <t>Concha de Abanico</t>
  </si>
  <si>
    <t>Lenguado</t>
  </si>
  <si>
    <t>Ostras del Pacífico</t>
  </si>
  <si>
    <t>Apurímac</t>
  </si>
  <si>
    <t>Arequipa</t>
  </si>
  <si>
    <t>Ayacucho</t>
  </si>
  <si>
    <t>Camarón de Río</t>
  </si>
  <si>
    <t>Cajamarca</t>
  </si>
  <si>
    <t>Callao</t>
  </si>
  <si>
    <t>Concha de abanico</t>
  </si>
  <si>
    <t>Cusco</t>
  </si>
  <si>
    <t>Paco</t>
  </si>
  <si>
    <t>Huancavelica</t>
  </si>
  <si>
    <t>Huánuco</t>
  </si>
  <si>
    <t>Camarón de Malasia</t>
  </si>
  <si>
    <t>Ica</t>
  </si>
  <si>
    <t>Algas</t>
  </si>
  <si>
    <t>Junín</t>
  </si>
  <si>
    <t>La Libertad</t>
  </si>
  <si>
    <t>Lambayeque</t>
  </si>
  <si>
    <t>Lima</t>
  </si>
  <si>
    <t>Loreto</t>
  </si>
  <si>
    <t>Pacotana</t>
  </si>
  <si>
    <t>Paiche</t>
  </si>
  <si>
    <t>Sábalo</t>
  </si>
  <si>
    <t>Yaraqui</t>
  </si>
  <si>
    <t>Madre de Dios</t>
  </si>
  <si>
    <t>Moquegua</t>
  </si>
  <si>
    <t>Pasco</t>
  </si>
  <si>
    <t>Piura</t>
  </si>
  <si>
    <t>Langostino</t>
  </si>
  <si>
    <t>Puno</t>
  </si>
  <si>
    <t>San Martín</t>
  </si>
  <si>
    <t>Tacna</t>
  </si>
  <si>
    <t>Abalón</t>
  </si>
  <si>
    <t>Tumbes</t>
  </si>
  <si>
    <t>Ucayali</t>
  </si>
  <si>
    <t>Nota:    La concha de abanico incluye cosecha de Parachique correspondiente a las asociaciones formalizadas a fines del periodo 2009 e inicio del 2010.</t>
  </si>
  <si>
    <t>Fuente: Empresas acuícolas y Direcciones Regionales de la Producción (DIREPRO).</t>
  </si>
  <si>
    <t>PERÚ: COSECHA DE RECURSOS HIDROBIOLÓGICOS PROCEDENTES DE LA ACTIVIDAD DE ACUICULTURA SEGÚN ÁMBITO Y ESPECIE, 2014-23</t>
  </si>
  <si>
    <t>Ámbito / Especie</t>
  </si>
  <si>
    <t>Continental</t>
  </si>
  <si>
    <t>Camarón Gigante de Malasia</t>
  </si>
  <si>
    <t>Marítimo</t>
  </si>
  <si>
    <t>Nota:  La cosecha de concha de abanico a partir del 2010, incluye lo procedente del repoblamiento en Parachique.</t>
  </si>
  <si>
    <t xml:space="preserve">   "0" Corresponde a cifras menores que 0.5 TM.</t>
  </si>
  <si>
    <t>"0" corresponde a cifras menores que 0,5 toneladas métricas</t>
  </si>
  <si>
    <t xml:space="preserve"> PERÚ: PRODUCCIÓN DE RECURSOS HIDROBIOLÓGICOS CONGELADOS PROCEDENTES DE LA ACTIVIDAD DE ACUICULTURA</t>
  </si>
  <si>
    <t xml:space="preserve"> SEGÚN ÁMBITO Y ESPECIE, 2014-23</t>
  </si>
  <si>
    <t>( TMB )</t>
  </si>
  <si>
    <t>Ámbito/Especie</t>
  </si>
  <si>
    <t>Fuente: Empresas acuícolas.</t>
  </si>
  <si>
    <t>PERÚ: VENTA INTERNA DE RECURSOS HIDROBIOLÓGICOS PROCEDENTES DE LA ACTIVIDAD DE ACUICULTURA SEGÚN ÁMBITO Y ESPECIE, 2014-23</t>
  </si>
  <si>
    <t>(TMB)</t>
  </si>
  <si>
    <t>Nota: "0" corresponde a cifras menores que 0,5 toneladas métricas.</t>
  </si>
  <si>
    <t>Alemania</t>
  </si>
  <si>
    <t>Bélgica</t>
  </si>
  <si>
    <t>España</t>
  </si>
  <si>
    <t>Francia</t>
  </si>
  <si>
    <t>Italia</t>
  </si>
  <si>
    <t>Noruega</t>
  </si>
  <si>
    <t>Países bajos</t>
  </si>
  <si>
    <t>Suecia</t>
  </si>
  <si>
    <t>Canadá</t>
  </si>
  <si>
    <t>Chile</t>
  </si>
  <si>
    <t>Estados Unidos</t>
  </si>
  <si>
    <t>Panamá</t>
  </si>
  <si>
    <t>Australia</t>
  </si>
  <si>
    <t>Nueva Zelanda</t>
  </si>
  <si>
    <t>Fuente: Superintendencia Nacional de Aduanas y de Administración Tributaria (SUNAT) - Oficina de Estadística.</t>
  </si>
  <si>
    <t>PERÚ: DERECHOS DE ACUICULTURA MARINA SEGÚN DEPARTAMENTO Y CATEGORÍA PRODUCTIVA POR TIPO DE DERECHO, VIGENTES AL 2023</t>
  </si>
  <si>
    <t>Departamento / Categoría Productiva</t>
  </si>
  <si>
    <t>Autorización</t>
  </si>
  <si>
    <t>Concesión</t>
  </si>
  <si>
    <t>Derechos</t>
  </si>
  <si>
    <t>Área (ha.)</t>
  </si>
  <si>
    <t>AMYGE</t>
  </si>
  <si>
    <t>AMYPE</t>
  </si>
  <si>
    <t>AREL</t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</si>
  <si>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De acuerdo al Decreto Supremo N° 08-2020-PRODUCE, las autorizaciones de repoblamiento del ámbito marino, se adecuaron a las categorías productivas de AMYGE y AMYPE, las autorizaciones para producción de semilla se han clasificado dentro de la categoría AMYPE.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</si>
  <si>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General de Acuicultura (DGA) y Direcciones Regionales de Producción (DIREPRO)</t>
    </r>
  </si>
  <si>
    <r>
      <rPr>
        <b/>
        <sz val="9"/>
        <rFont val="Arial"/>
        <family val="2"/>
      </rPr>
      <t>Leyenda:</t>
    </r>
    <r>
      <rPr>
        <sz val="9"/>
        <rFont val="Arial"/>
        <family val="2"/>
      </rPr>
      <t xml:space="preserve">
Acuicultura de Mediana y Gran Empresa (AMYGE)
Acuicultura de Micro y Pequeña Empresa (AMYPE)
Acuicultura de Recursos Limitados (AREL)</t>
    </r>
  </si>
  <si>
    <t>PERÚ: DERECHOS DE ACUICULTURA CONTINENTAL SEGÚN DEPARTAMENTO Y CATEGORÍA PRODUCTIVA POR TIPO DE DERECHO, VIGENTES AL 2023</t>
  </si>
  <si>
    <t>Departamento / 
Categoría Productiva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</si>
  <si>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De acuerdo al Decreto Supremo N° 08-2020-PRODUCE, las autorizaciones de repoblamiento del ámbito marino, se adecuaron a las categorías productivas de AMYGE y AMYPE, las autorizaciones para producción de semilla se han clasificado dentro de la categoría AMYPE.</t>
    </r>
  </si>
  <si>
    <t>PERÚ : DERECHOS PARA EL DESARROLLO DE LA ACUICULTURA SEGÚN PRINCIPALES ESPECIES POR ÁMBITO, VIGENTES AL 2023</t>
  </si>
  <si>
    <t>Especie</t>
  </si>
  <si>
    <t>Acuicultura Continental</t>
  </si>
  <si>
    <t>Acuicultura Marina</t>
  </si>
  <si>
    <t>Caballito de mar</t>
  </si>
  <si>
    <t>Camarón</t>
  </si>
  <si>
    <t>Chanque</t>
  </si>
  <si>
    <t>Chorillo</t>
  </si>
  <si>
    <t>Macha</t>
  </si>
  <si>
    <t>Mauri</t>
  </si>
  <si>
    <t>Camarón / Peces Amazónicos / Peces Tropicales</t>
  </si>
  <si>
    <t>Camarón / Peces Amazónicos</t>
  </si>
  <si>
    <t>Camarón / Peces Tropicales</t>
  </si>
  <si>
    <t>Peces Amazónicos / Peces Tropicales</t>
  </si>
  <si>
    <t>Peces Amazónicos</t>
  </si>
  <si>
    <t>Peces Tropicales</t>
  </si>
  <si>
    <t>Peces Ornamentales</t>
  </si>
  <si>
    <t>Peces Marinos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</si>
  <si>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General de Acuicultura (DGA).</t>
    </r>
  </si>
  <si>
    <t>PERÚ : AUTORIZACIONES PARA EL DESARROLLO DE LA ACUICULTURA MARINA SEGÚN  DEPARTAMENTO Y ESPECIE POR ENTIDAD OTORGADA, VIGENTES AL 2023</t>
  </si>
  <si>
    <t>(Hectáreas)</t>
  </si>
  <si>
    <t>Departamento / especie</t>
  </si>
  <si>
    <t>Otorgada por</t>
  </si>
  <si>
    <t xml:space="preserve">Otorgada por </t>
  </si>
  <si>
    <t>PRODUCE</t>
  </si>
  <si>
    <t>DIREPRO</t>
  </si>
  <si>
    <t>Lenguado, Turbot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</si>
  <si>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General de Acuicultura (DGA)</t>
    </r>
  </si>
  <si>
    <t>PERÚ: AUTORIZACIONES PARA EL DESARROLLO DE LA ACUICULTURA CONTINENTAL
SEGÚN DEPARTAMENTO Y ESPECIE POR ENTIDAD OTORGADA, VIGENTES AL 2023</t>
  </si>
  <si>
    <t>Otorgadas por</t>
  </si>
  <si>
    <t>Sabalo</t>
  </si>
  <si>
    <t>Langostino / Peces Amazónicos / Peces Tropicales</t>
  </si>
  <si>
    <r>
      <rPr>
        <b/>
        <sz val="9"/>
        <rFont val="Arial"/>
        <family val="2"/>
      </rPr>
      <t xml:space="preserve">Nota: </t>
    </r>
    <r>
      <rPr>
        <sz val="9"/>
        <rFont val="Arial"/>
        <family val="2"/>
      </rPr>
      <t>De acuerdo al Decreto Supremo N° 08-2020-PRODUCE, las autorizaciones de repoblamiento del ámbito marino, se adecuaron a las categorías productivas de AMYGE y AMYPE, las autorizaciones para prducción de semilla se han clasificado dentro de la categoría AMYPE.</t>
    </r>
  </si>
  <si>
    <t>PERÚ: CONCESIONES PARA EL DESARROLLO DE LA ACUICULTURA MARINA SEGÚN DEPARTAMENTO Y ESPECIE POR ENTIDAD OTORGADA, VIGENTES AL 2023</t>
  </si>
  <si>
    <t xml:space="preserve"> DIREPRO</t>
  </si>
  <si>
    <t>Sargazo</t>
  </si>
  <si>
    <t>Cochayuyo</t>
  </si>
  <si>
    <t>Langostino/Ostra/Conchas Negras</t>
  </si>
  <si>
    <t>PERÚ: CONCESIONES PARA EL DESARROLLO DE LA ACUICULTURA CONTINENTAL SEGÚN DEPARTAMENTO Y ESPECIE POR ENTIDAD OTORGADA, VIGENTES AL 2023</t>
  </si>
  <si>
    <t xml:space="preserve">Otorgadas por 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</si>
  <si>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General de Acuicultura (DGA)</t>
    </r>
  </si>
  <si>
    <t>PERÚ: EXPORTACIÓN DE PRODUCTOS HIDROBIOLÓGICOS PROCEDENTES DE LA ACTIVIDAD DE  ACUICULTURA SEGÚN ESPECIE Y PAÍS DE DESTINO, 2014-23</t>
  </si>
  <si>
    <t>Especie / País</t>
  </si>
  <si>
    <t>TOTAL</t>
  </si>
  <si>
    <t>Reino Unido</t>
  </si>
  <si>
    <t>Países Bajos</t>
  </si>
  <si>
    <t>Taiwán</t>
  </si>
  <si>
    <t>Ecuador</t>
  </si>
  <si>
    <t>Portugal</t>
  </si>
  <si>
    <t>Uruguay</t>
  </si>
  <si>
    <t>Polonia</t>
  </si>
  <si>
    <t>México</t>
  </si>
  <si>
    <t>Argentina</t>
  </si>
  <si>
    <t>Luxemburgo</t>
  </si>
  <si>
    <t>Holanda</t>
  </si>
  <si>
    <t>Bolivia</t>
  </si>
  <si>
    <t>PERÚ: VALOR DE LA EXPORTACIÓN DE LOS PRODUCTOS HIDROBIOLÓGICOS PROCEDENTES DE LA ACTIVIDAD DE ACUICULTURA SEGÚN ESPECIE Y PAÍS DE DESTINO, 2014-23
(US$ FOB)</t>
  </si>
  <si>
    <t xml:space="preserve">Fuente: Superintendencia Nacional de Aduanas y de Administración Tributaria (SUNAT) - Oficina de Estadística. </t>
  </si>
  <si>
    <t>MINISTERIO DE LA PRODUCCIÓN</t>
  </si>
  <si>
    <t>OFICINA GENERAL DE EVALUACIÓN DE IMPACTO Y ESTUDIOS ECONÓMICOS</t>
  </si>
  <si>
    <t>Oficina de Estudios Económicos</t>
  </si>
  <si>
    <t>Cuadros Estadísticos</t>
  </si>
  <si>
    <t>Perú: Exportaciones por sectores económicos, 2014-2023</t>
  </si>
  <si>
    <t>Perú: PBI pesquero y su participación en el total nacional, 2014-2023 (millones de soles a precios constantes de 2007)</t>
  </si>
  <si>
    <t>Perú: Cosecha acuícola de recursos hidrobiológicos por ámbito y especie, 2014-2023 (TM)</t>
  </si>
  <si>
    <t>Perú: Cosecha acuícola de recursos hidrobiológicos por departamento y especie, 2014-2023 (TM)</t>
  </si>
  <si>
    <t>Perú: Producción de recursos hidrobiológicos congelados de origen acuícola por ámbito y especie, 2014-2023 (TMB)</t>
  </si>
  <si>
    <t>Perú: Venta interna de recursos hidrobiológicos de origen acuícola por ámbito y especie, 2014-2023 (TM)</t>
  </si>
  <si>
    <t>Perú: Exportación de productos hidrobiológicos de origen acuícola por especie y país de destino, 2014-2023 (TMB)</t>
  </si>
  <si>
    <t>Perú: Valor de exportación de productos hidrobiológicos de origen acuícola por especie y país de destino, 2014-2023 (US$ FOB)</t>
  </si>
  <si>
    <t>Perú: Derechos de acuicultura marina por departamento y categoría productiva según tipo de derecho, vigentes al 2023</t>
  </si>
  <si>
    <t>Perú: Derechos de acuicultura continental por departamento y categoría productiva según tipo de derecho, vigentes al 2023</t>
  </si>
  <si>
    <t>Perú: Derechos para el desarrollo de la acuicultura por especie y ámbito, vigentes al 2023</t>
  </si>
  <si>
    <t>Perú: Autorizaciones para acuicultura marina por departamento y especie según entidad otorgante, vigentes al 2023 (hectáreas)</t>
  </si>
  <si>
    <t>Perú: Autorizaciones para acuicultura continental por departamento y especie según entidad otorgante, vigentes al 2023 (hectáreas)</t>
  </si>
  <si>
    <t>Perú: Concesiones para acuicultura marina por departamento y especie según entidad otorgante, vigentes al 2023 (hectáreas)</t>
  </si>
  <si>
    <t>Perú: Concesiones para acuicultura continental por departamento y especie según entidad otorgante, vigentes al 2023 (hectáreas)</t>
  </si>
  <si>
    <t>Información Estadística de la Acuicultura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</si>
</sst>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3" formatCode="_-* #,##0.00_-;\-* #,##0.00_-;_-* &quot;-&quot;??_-;_-@_-"/>
    <numFmt numFmtId="164" formatCode="#,##0;[Red]#,##0"/>
    <numFmt numFmtId="165" formatCode="0;[Red]0"/>
    <numFmt numFmtId="166" formatCode="#,##0.0"/>
    <numFmt numFmtId="167" formatCode="_-* #,##0.0_-;\-* #,##0.0_-;_-* &quot;-&quot;??_-;_-@_-"/>
    <numFmt numFmtId="168" formatCode="#,##0.000000000000"/>
    <numFmt numFmtId="169" formatCode="_(* #,##0.00_);_(* \(#,##0.00\);_(* &quot;-&quot;??_);_(@_)"/>
    <numFmt numFmtId="170" formatCode="_(* #,##0.0_);_(* \(#,##0.0\);_(* &quot;-&quot;??_);_(@_)"/>
    <numFmt numFmtId="171" formatCode="#,##0.00000000000_ ;\-#,##0.00000000000\ "/>
    <numFmt numFmtId="172" formatCode="#,##0.000000000000;\-#,##0.000000000000"/>
    <numFmt numFmtId="173" formatCode="#,##0.00000000000;\-#,##0.00000000000"/>
    <numFmt numFmtId="174" formatCode="#,##0.0000000000000_ ;\-#,##0.0000000000000\ "/>
    <numFmt numFmtId="175" formatCode="_(* #,##0_);_(* \(#,##0\);_(* &quot;-&quot;??_);_(@_)"/>
    <numFmt numFmtId="176" formatCode="#,##0.0000000000"/>
    <numFmt numFmtId="177" formatCode="#,##0.000000000"/>
    <numFmt numFmtId="178" formatCode="#,##0.0000000;\-#,##0.0000000"/>
    <numFmt numFmtId="179" formatCode="#,##0.00000000"/>
    <numFmt numFmtId="180" formatCode="#,##0.0000000"/>
    <numFmt numFmtId="181" formatCode="0_);\(0\)"/>
    <numFmt numFmtId="182" formatCode="#,##0.00000000000"/>
    <numFmt numFmtId="183" formatCode="#,##0.00000000000000"/>
    <numFmt numFmtId="184" formatCode="#,##0.0000000000000"/>
    <numFmt numFmtId="185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  <font>
      <sz val="11"/>
      <color indexed="9"/>
      <name val="Arial"/>
      <family val="2"/>
    </font>
    <font>
      <sz val="11"/>
      <color rgb="FFC00000"/>
      <name val="Arial"/>
      <family val="2"/>
    </font>
    <font>
      <i/>
      <sz val="10"/>
      <name val="Times New Roman"/>
      <family val="1"/>
    </font>
    <font>
      <sz val="9"/>
      <color indexed="8"/>
      <name val="Arial"/>
      <family val="2"/>
    </font>
    <font>
      <sz val="13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sz val="12"/>
      <color theme="0" tint="-0.14999847407452621"/>
      <name val="Arial"/>
      <family val="2"/>
    </font>
    <font>
      <sz val="10"/>
      <name val="Calibri Light"/>
      <family val="2"/>
    </font>
    <font>
      <sz val="10"/>
      <color theme="0" tint="-0.14999847407452621"/>
      <name val="Calibri Light"/>
      <family val="2"/>
    </font>
    <font>
      <sz val="12"/>
      <color rgb="FF212529"/>
      <name val="Segoe UI"/>
      <family val="2"/>
    </font>
    <font>
      <sz val="9"/>
      <color rgb="FF000000"/>
      <name val="Arial"/>
      <family val="2"/>
    </font>
    <font>
      <sz val="9"/>
      <name val="Calibri Light"/>
      <family val="2"/>
    </font>
    <font>
      <sz val="9"/>
      <color theme="0" tint="-0.14999847407452621"/>
      <name val="Calibri Light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 Light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9"/>
      <color theme="0" tint="-0.1499984740745262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3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1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2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theme="9" tint="0.79998168889431442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theme="0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DFF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2" borderId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>
      <alignment vertical="top"/>
    </xf>
    <xf numFmtId="0" fontId="7" fillId="0" borderId="0"/>
    <xf numFmtId="0" fontId="7" fillId="0" borderId="0">
      <alignment wrapText="1"/>
    </xf>
    <xf numFmtId="0" fontId="38" fillId="0" borderId="0"/>
    <xf numFmtId="0" fontId="1" fillId="0" borderId="0"/>
  </cellStyleXfs>
  <cellXfs count="73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4" fillId="2" borderId="0" xfId="0" applyFont="1" applyFill="1"/>
    <xf numFmtId="164" fontId="5" fillId="2" borderId="0" xfId="0" applyNumberFormat="1" applyFont="1" applyFill="1"/>
    <xf numFmtId="164" fontId="6" fillId="4" borderId="2" xfId="0" applyNumberFormat="1" applyFont="1" applyFill="1" applyBorder="1" applyAlignment="1">
      <alignment horizontal="centerContinuous"/>
    </xf>
    <xf numFmtId="164" fontId="6" fillId="4" borderId="3" xfId="0" applyNumberFormat="1" applyFont="1" applyFill="1" applyBorder="1" applyAlignment="1">
      <alignment horizontal="centerContinuous"/>
    </xf>
    <xf numFmtId="164" fontId="6" fillId="4" borderId="5" xfId="0" applyNumberFormat="1" applyFont="1" applyFill="1" applyBorder="1" applyAlignment="1">
      <alignment horizontal="centerContinuous"/>
    </xf>
    <xf numFmtId="164" fontId="5" fillId="3" borderId="0" xfId="0" applyNumberFormat="1" applyFont="1" applyFill="1"/>
    <xf numFmtId="164" fontId="6" fillId="4" borderId="0" xfId="0" applyNumberFormat="1" applyFont="1" applyFill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64" fontId="6" fillId="4" borderId="12" xfId="0" applyNumberFormat="1" applyFont="1" applyFill="1" applyBorder="1" applyAlignment="1">
      <alignment horizontal="center"/>
    </xf>
    <xf numFmtId="0" fontId="5" fillId="3" borderId="0" xfId="0" applyFont="1" applyFill="1"/>
    <xf numFmtId="0" fontId="6" fillId="4" borderId="1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5" fillId="2" borderId="0" xfId="0" applyFont="1" applyFill="1"/>
    <xf numFmtId="0" fontId="6" fillId="4" borderId="14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Continuous"/>
    </xf>
    <xf numFmtId="0" fontId="6" fillId="4" borderId="9" xfId="0" applyFont="1" applyFill="1" applyBorder="1" applyAlignment="1">
      <alignment horizontal="centerContinuous"/>
    </xf>
    <xf numFmtId="0" fontId="6" fillId="4" borderId="15" xfId="0" applyFont="1" applyFill="1" applyBorder="1" applyAlignment="1">
      <alignment horizontal="centerContinuous"/>
    </xf>
    <xf numFmtId="0" fontId="0" fillId="2" borderId="6" xfId="0" applyFill="1" applyBorder="1"/>
    <xf numFmtId="0" fontId="0" fillId="2" borderId="2" xfId="0" applyFill="1" applyBorder="1"/>
    <xf numFmtId="166" fontId="0" fillId="2" borderId="0" xfId="0" applyNumberFormat="1" applyFill="1"/>
    <xf numFmtId="0" fontId="0" fillId="2" borderId="16" xfId="0" applyFill="1" applyBorder="1"/>
    <xf numFmtId="0" fontId="0" fillId="2" borderId="17" xfId="0" applyFill="1" applyBorder="1"/>
    <xf numFmtId="0" fontId="5" fillId="2" borderId="0" xfId="0" applyFont="1" applyFill="1" applyAlignment="1">
      <alignment vertical="center"/>
    </xf>
    <xf numFmtId="0" fontId="6" fillId="4" borderId="6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 vertical="center"/>
    </xf>
    <xf numFmtId="167" fontId="6" fillId="4" borderId="0" xfId="1" applyNumberFormat="1" applyFont="1" applyFill="1" applyAlignment="1">
      <alignment horizontal="right" vertical="center"/>
    </xf>
    <xf numFmtId="167" fontId="0" fillId="2" borderId="0" xfId="1" applyNumberFormat="1" applyFont="1" applyFill="1"/>
    <xf numFmtId="167" fontId="0" fillId="2" borderId="0" xfId="1" applyNumberFormat="1" applyFont="1" applyFill="1" applyAlignment="1">
      <alignment horizontal="right"/>
    </xf>
    <xf numFmtId="0" fontId="0" fillId="5" borderId="6" xfId="0" applyFill="1" applyBorder="1"/>
    <xf numFmtId="0" fontId="0" fillId="5" borderId="0" xfId="0" applyFill="1"/>
    <xf numFmtId="167" fontId="7" fillId="5" borderId="0" xfId="1" applyNumberFormat="1" applyFont="1" applyFill="1"/>
    <xf numFmtId="0" fontId="0" fillId="3" borderId="6" xfId="0" applyFill="1" applyBorder="1"/>
    <xf numFmtId="167" fontId="0" fillId="3" borderId="0" xfId="1" applyNumberFormat="1" applyFont="1" applyFill="1" applyAlignment="1">
      <alignment horizontal="right"/>
    </xf>
    <xf numFmtId="167" fontId="7" fillId="3" borderId="0" xfId="1" applyNumberFormat="1" applyFont="1" applyFill="1" applyAlignment="1">
      <alignment horizontal="right"/>
    </xf>
    <xf numFmtId="167" fontId="7" fillId="6" borderId="0" xfId="1" applyNumberFormat="1" applyFont="1" applyFill="1" applyAlignment="1">
      <alignment horizontal="right"/>
    </xf>
    <xf numFmtId="167" fontId="7" fillId="6" borderId="0" xfId="1" applyNumberFormat="1" applyFont="1" applyFill="1"/>
    <xf numFmtId="167" fontId="0" fillId="0" borderId="0" xfId="1" applyNumberFormat="1" applyFont="1"/>
    <xf numFmtId="167" fontId="7" fillId="2" borderId="0" xfId="1" applyNumberFormat="1" applyFont="1" applyFill="1"/>
    <xf numFmtId="167" fontId="0" fillId="7" borderId="0" xfId="1" applyNumberFormat="1" applyFont="1" applyFill="1" applyAlignment="1">
      <alignment horizontal="right"/>
    </xf>
    <xf numFmtId="167" fontId="7" fillId="7" borderId="0" xfId="1" applyNumberFormat="1" applyFont="1" applyFill="1" applyAlignment="1">
      <alignment horizontal="right"/>
    </xf>
    <xf numFmtId="0" fontId="0" fillId="2" borderId="8" xfId="0" applyFill="1" applyBorder="1"/>
    <xf numFmtId="0" fontId="0" fillId="2" borderId="13" xfId="0" applyFill="1" applyBorder="1"/>
    <xf numFmtId="4" fontId="0" fillId="2" borderId="18" xfId="0" applyNumberFormat="1" applyFill="1" applyBorder="1"/>
    <xf numFmtId="0" fontId="0" fillId="2" borderId="18" xfId="0" applyFill="1" applyBorder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168" fontId="5" fillId="2" borderId="0" xfId="0" applyNumberFormat="1" applyFont="1" applyFill="1"/>
    <xf numFmtId="0" fontId="14" fillId="2" borderId="0" xfId="3" applyFont="1"/>
    <xf numFmtId="0" fontId="15" fillId="0" borderId="0" xfId="5" applyFont="1"/>
    <xf numFmtId="3" fontId="0" fillId="2" borderId="0" xfId="4" applyNumberFormat="1" applyFont="1" applyFill="1"/>
    <xf numFmtId="0" fontId="7" fillId="0" borderId="0" xfId="5"/>
    <xf numFmtId="0" fontId="1" fillId="0" borderId="0" xfId="0" applyFont="1"/>
    <xf numFmtId="3" fontId="6" fillId="9" borderId="25" xfId="4" applyNumberFormat="1" applyFont="1" applyFill="1" applyBorder="1" applyAlignment="1">
      <alignment horizontal="center" vertical="center"/>
    </xf>
    <xf numFmtId="3" fontId="6" fillId="9" borderId="22" xfId="4" applyNumberFormat="1" applyFont="1" applyFill="1" applyBorder="1" applyAlignment="1">
      <alignment horizontal="center" vertical="center"/>
    </xf>
    <xf numFmtId="3" fontId="6" fillId="9" borderId="5" xfId="4" applyNumberFormat="1" applyFont="1" applyFill="1" applyBorder="1" applyAlignment="1">
      <alignment horizontal="center" vertical="center"/>
    </xf>
    <xf numFmtId="3" fontId="6" fillId="9" borderId="26" xfId="4" applyNumberFormat="1" applyFont="1" applyFill="1" applyBorder="1" applyAlignment="1">
      <alignment horizontal="center" vertical="center"/>
    </xf>
    <xf numFmtId="3" fontId="7" fillId="2" borderId="27" xfId="4" applyNumberFormat="1" applyFill="1" applyBorder="1"/>
    <xf numFmtId="3" fontId="7" fillId="2" borderId="0" xfId="4" applyNumberFormat="1" applyFill="1"/>
    <xf numFmtId="0" fontId="7" fillId="0" borderId="16" xfId="5" applyBorder="1"/>
    <xf numFmtId="170" fontId="7" fillId="0" borderId="16" xfId="6" applyNumberFormat="1" applyFont="1" applyBorder="1"/>
    <xf numFmtId="0" fontId="7" fillId="0" borderId="26" xfId="5" applyBorder="1"/>
    <xf numFmtId="3" fontId="7" fillId="9" borderId="0" xfId="4" applyNumberFormat="1" applyFill="1"/>
    <xf numFmtId="166" fontId="7" fillId="9" borderId="0" xfId="4" applyNumberFormat="1" applyFill="1"/>
    <xf numFmtId="170" fontId="7" fillId="9" borderId="0" xfId="6" applyNumberFormat="1" applyFont="1" applyFill="1"/>
    <xf numFmtId="166" fontId="7" fillId="9" borderId="28" xfId="4" applyNumberFormat="1" applyFill="1" applyBorder="1"/>
    <xf numFmtId="166" fontId="7" fillId="2" borderId="0" xfId="4" applyNumberFormat="1" applyFill="1"/>
    <xf numFmtId="170" fontId="7" fillId="0" borderId="0" xfId="6" applyNumberFormat="1" applyFont="1"/>
    <xf numFmtId="166" fontId="7" fillId="0" borderId="0" xfId="5" applyNumberFormat="1"/>
    <xf numFmtId="166" fontId="7" fillId="0" borderId="28" xfId="5" applyNumberFormat="1" applyBorder="1"/>
    <xf numFmtId="3" fontId="6" fillId="2" borderId="27" xfId="4" applyNumberFormat="1" applyFont="1" applyFill="1" applyBorder="1"/>
    <xf numFmtId="3" fontId="6" fillId="2" borderId="0" xfId="4" applyNumberFormat="1" applyFont="1" applyFill="1"/>
    <xf numFmtId="166" fontId="7" fillId="0" borderId="0" xfId="4" applyNumberFormat="1"/>
    <xf numFmtId="166" fontId="7" fillId="0" borderId="28" xfId="4" applyNumberFormat="1" applyBorder="1"/>
    <xf numFmtId="3" fontId="5" fillId="2" borderId="24" xfId="4" applyNumberFormat="1" applyFont="1" applyFill="1" applyBorder="1"/>
    <xf numFmtId="3" fontId="5" fillId="2" borderId="18" xfId="4" applyNumberFormat="1" applyFont="1" applyFill="1" applyBorder="1"/>
    <xf numFmtId="0" fontId="7" fillId="0" borderId="18" xfId="5" applyBorder="1"/>
    <xf numFmtId="0" fontId="7" fillId="0" borderId="29" xfId="5" applyBorder="1"/>
    <xf numFmtId="3" fontId="9" fillId="2" borderId="0" xfId="4" applyNumberFormat="1" applyFont="1" applyFill="1"/>
    <xf numFmtId="3" fontId="17" fillId="2" borderId="0" xfId="4" applyNumberFormat="1" applyFont="1" applyFill="1"/>
    <xf numFmtId="0" fontId="9" fillId="0" borderId="0" xfId="5" applyFont="1"/>
    <xf numFmtId="10" fontId="1" fillId="0" borderId="0" xfId="2" applyNumberFormat="1" applyFont="1"/>
    <xf numFmtId="0" fontId="18" fillId="0" borderId="0" xfId="0" applyFont="1"/>
    <xf numFmtId="0" fontId="20" fillId="0" borderId="0" xfId="5" applyFont="1"/>
    <xf numFmtId="0" fontId="5" fillId="0" borderId="0" xfId="5" applyFont="1"/>
    <xf numFmtId="0" fontId="21" fillId="0" borderId="0" xfId="5" applyFont="1" applyAlignment="1">
      <alignment horizontal="left" vertical="center" indent="1"/>
    </xf>
    <xf numFmtId="0" fontId="21" fillId="0" borderId="0" xfId="5" applyFont="1" applyAlignment="1">
      <alignment horizontal="center" vertical="center"/>
    </xf>
    <xf numFmtId="170" fontId="21" fillId="0" borderId="0" xfId="6" applyNumberFormat="1" applyFont="1" applyBorder="1" applyAlignment="1">
      <alignment horizontal="center" vertical="center"/>
    </xf>
    <xf numFmtId="0" fontId="21" fillId="0" borderId="27" xfId="5" applyFont="1" applyBorder="1" applyAlignment="1">
      <alignment horizontal="left" vertical="center" indent="1"/>
    </xf>
    <xf numFmtId="0" fontId="5" fillId="0" borderId="0" xfId="5" applyFont="1" applyAlignment="1">
      <alignment vertical="center"/>
    </xf>
    <xf numFmtId="0" fontId="5" fillId="0" borderId="16" xfId="5" applyFont="1" applyBorder="1" applyAlignment="1">
      <alignment vertical="center"/>
    </xf>
    <xf numFmtId="0" fontId="5" fillId="0" borderId="17" xfId="5" applyFont="1" applyBorder="1" applyAlignment="1">
      <alignment vertical="center"/>
    </xf>
    <xf numFmtId="170" fontId="21" fillId="10" borderId="0" xfId="6" applyNumberFormat="1" applyFont="1" applyFill="1" applyBorder="1" applyAlignment="1">
      <alignment vertical="center"/>
    </xf>
    <xf numFmtId="170" fontId="21" fillId="10" borderId="10" xfId="6" applyNumberFormat="1" applyFont="1" applyFill="1" applyBorder="1" applyAlignment="1">
      <alignment vertical="center"/>
    </xf>
    <xf numFmtId="168" fontId="20" fillId="0" borderId="0" xfId="5" applyNumberFormat="1" applyFont="1"/>
    <xf numFmtId="0" fontId="6" fillId="0" borderId="27" xfId="5" applyFont="1" applyBorder="1" applyAlignment="1">
      <alignment horizontal="left" vertical="center" indent="1"/>
    </xf>
    <xf numFmtId="0" fontId="7" fillId="0" borderId="0" xfId="5" applyFont="1" applyAlignment="1">
      <alignment vertical="center"/>
    </xf>
    <xf numFmtId="169" fontId="7" fillId="0" borderId="0" xfId="6" applyFont="1" applyBorder="1" applyAlignment="1">
      <alignment vertical="center"/>
    </xf>
    <xf numFmtId="4" fontId="7" fillId="0" borderId="0" xfId="5" applyNumberFormat="1" applyFont="1" applyAlignment="1">
      <alignment vertical="center"/>
    </xf>
    <xf numFmtId="170" fontId="7" fillId="0" borderId="0" xfId="6" applyNumberFormat="1" applyFont="1" applyBorder="1" applyAlignment="1">
      <alignment vertical="center"/>
    </xf>
    <xf numFmtId="170" fontId="7" fillId="0" borderId="10" xfId="6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4" fontId="6" fillId="0" borderId="0" xfId="5" applyNumberFormat="1" applyFont="1" applyAlignment="1">
      <alignment vertical="center"/>
    </xf>
    <xf numFmtId="170" fontId="6" fillId="0" borderId="0" xfId="6" applyNumberFormat="1" applyFont="1" applyBorder="1" applyAlignment="1">
      <alignment vertical="center"/>
    </xf>
    <xf numFmtId="170" fontId="6" fillId="0" borderId="10" xfId="6" applyNumberFormat="1" applyFont="1" applyBorder="1" applyAlignment="1">
      <alignment vertical="center"/>
    </xf>
    <xf numFmtId="169" fontId="7" fillId="0" borderId="0" xfId="6" applyFont="1" applyFill="1" applyBorder="1" applyAlignment="1">
      <alignment horizontal="right" vertical="center"/>
    </xf>
    <xf numFmtId="170" fontId="7" fillId="0" borderId="0" xfId="6" applyNumberFormat="1" applyFont="1" applyFill="1" applyBorder="1" applyAlignment="1">
      <alignment horizontal="right" vertical="center"/>
    </xf>
    <xf numFmtId="170" fontId="7" fillId="0" borderId="10" xfId="6" applyNumberFormat="1" applyFont="1" applyFill="1" applyBorder="1" applyAlignment="1">
      <alignment horizontal="right" vertical="center"/>
    </xf>
    <xf numFmtId="170" fontId="7" fillId="0" borderId="0" xfId="6" applyNumberFormat="1" applyFont="1" applyBorder="1" applyAlignment="1">
      <alignment horizontal="right"/>
    </xf>
    <xf numFmtId="170" fontId="7" fillId="0" borderId="0" xfId="6" applyNumberFormat="1" applyFont="1" applyBorder="1"/>
    <xf numFmtId="170" fontId="7" fillId="0" borderId="10" xfId="6" applyNumberFormat="1" applyFont="1" applyBorder="1"/>
    <xf numFmtId="4" fontId="20" fillId="0" borderId="0" xfId="5" applyNumberFormat="1" applyFont="1"/>
    <xf numFmtId="170" fontId="7" fillId="0" borderId="10" xfId="6" applyNumberFormat="1" applyFont="1" applyBorder="1" applyAlignment="1">
      <alignment horizontal="right"/>
    </xf>
    <xf numFmtId="170" fontId="7" fillId="0" borderId="0" xfId="6" applyNumberFormat="1" applyFont="1" applyBorder="1" applyAlignment="1">
      <alignment horizontal="right" vertical="center"/>
    </xf>
    <xf numFmtId="170" fontId="7" fillId="0" borderId="10" xfId="6" applyNumberFormat="1" applyFont="1" applyBorder="1" applyAlignment="1">
      <alignment horizontal="right" vertical="center"/>
    </xf>
    <xf numFmtId="169" fontId="7" fillId="0" borderId="0" xfId="6" applyFont="1" applyFill="1" applyBorder="1" applyAlignment="1">
      <alignment vertical="center"/>
    </xf>
    <xf numFmtId="170" fontId="6" fillId="0" borderId="0" xfId="6" applyNumberFormat="1" applyFont="1" applyFill="1" applyBorder="1" applyAlignment="1">
      <alignment horizontal="right" vertical="center"/>
    </xf>
    <xf numFmtId="170" fontId="6" fillId="0" borderId="10" xfId="6" applyNumberFormat="1" applyFont="1" applyFill="1" applyBorder="1" applyAlignment="1">
      <alignment horizontal="right" vertical="center"/>
    </xf>
    <xf numFmtId="171" fontId="20" fillId="0" borderId="0" xfId="5" applyNumberFormat="1" applyFont="1"/>
    <xf numFmtId="170" fontId="6" fillId="0" borderId="0" xfId="6" applyNumberFormat="1" applyFont="1" applyFill="1" applyBorder="1" applyAlignment="1">
      <alignment vertical="center"/>
    </xf>
    <xf numFmtId="170" fontId="6" fillId="0" borderId="10" xfId="6" applyNumberFormat="1" applyFont="1" applyFill="1" applyBorder="1" applyAlignment="1">
      <alignment vertical="center"/>
    </xf>
    <xf numFmtId="170" fontId="7" fillId="0" borderId="0" xfId="6" applyNumberFormat="1" applyFont="1" applyFill="1" applyBorder="1"/>
    <xf numFmtId="170" fontId="7" fillId="0" borderId="10" xfId="6" applyNumberFormat="1" applyFont="1" applyFill="1" applyBorder="1"/>
    <xf numFmtId="0" fontId="7" fillId="11" borderId="0" xfId="5" applyFont="1" applyFill="1" applyAlignment="1">
      <alignment vertical="center"/>
    </xf>
    <xf numFmtId="170" fontId="7" fillId="11" borderId="0" xfId="6" applyNumberFormat="1" applyFont="1" applyFill="1" applyBorder="1"/>
    <xf numFmtId="170" fontId="7" fillId="0" borderId="0" xfId="6" applyNumberFormat="1" applyFont="1" applyFill="1" applyBorder="1" applyAlignment="1">
      <alignment vertical="center"/>
    </xf>
    <xf numFmtId="170" fontId="7" fillId="11" borderId="10" xfId="6" applyNumberFormat="1" applyFont="1" applyFill="1" applyBorder="1" applyAlignment="1">
      <alignment horizontal="right" vertical="center"/>
    </xf>
    <xf numFmtId="170" fontId="7" fillId="0" borderId="10" xfId="6" applyNumberFormat="1" applyFont="1" applyFill="1" applyBorder="1" applyAlignment="1">
      <alignment vertical="center"/>
    </xf>
    <xf numFmtId="172" fontId="20" fillId="0" borderId="0" xfId="5" applyNumberFormat="1" applyFont="1"/>
    <xf numFmtId="169" fontId="7" fillId="0" borderId="0" xfId="6" applyFont="1" applyBorder="1" applyAlignment="1">
      <alignment horizontal="right" vertical="center"/>
    </xf>
    <xf numFmtId="39" fontId="20" fillId="0" borderId="0" xfId="5" applyNumberFormat="1" applyFont="1"/>
    <xf numFmtId="39" fontId="22" fillId="0" borderId="0" xfId="5" applyNumberFormat="1" applyFont="1" applyAlignment="1">
      <alignment horizontal="right" vertical="center"/>
    </xf>
    <xf numFmtId="173" fontId="22" fillId="0" borderId="0" xfId="5" applyNumberFormat="1" applyFont="1" applyAlignment="1">
      <alignment horizontal="right" vertical="center"/>
    </xf>
    <xf numFmtId="174" fontId="20" fillId="0" borderId="0" xfId="5" applyNumberFormat="1" applyFont="1"/>
    <xf numFmtId="4" fontId="5" fillId="0" borderId="0" xfId="5" applyNumberFormat="1" applyFont="1"/>
    <xf numFmtId="0" fontId="6" fillId="0" borderId="27" xfId="5" applyFont="1" applyBorder="1" applyAlignment="1">
      <alignment horizontal="left" vertical="center"/>
    </xf>
    <xf numFmtId="174" fontId="20" fillId="0" borderId="27" xfId="5" applyNumberFormat="1" applyFont="1" applyBorder="1"/>
    <xf numFmtId="0" fontId="6" fillId="0" borderId="24" xfId="5" applyFont="1" applyBorder="1" applyAlignment="1">
      <alignment horizontal="left" vertical="center" indent="1"/>
    </xf>
    <xf numFmtId="0" fontId="7" fillId="0" borderId="18" xfId="5" applyFont="1" applyBorder="1" applyAlignment="1">
      <alignment vertical="center"/>
    </xf>
    <xf numFmtId="39" fontId="7" fillId="0" borderId="18" xfId="5" applyNumberFormat="1" applyFont="1" applyBorder="1" applyAlignment="1">
      <alignment vertical="center"/>
    </xf>
    <xf numFmtId="4" fontId="7" fillId="0" borderId="18" xfId="5" applyNumberFormat="1" applyFont="1" applyBorder="1" applyAlignment="1">
      <alignment vertical="center"/>
    </xf>
    <xf numFmtId="4" fontId="7" fillId="0" borderId="19" xfId="5" applyNumberFormat="1" applyFont="1" applyBorder="1" applyAlignment="1">
      <alignment vertical="center"/>
    </xf>
    <xf numFmtId="3" fontId="9" fillId="0" borderId="0" xfId="5" applyNumberFormat="1" applyFont="1"/>
    <xf numFmtId="0" fontId="23" fillId="0" borderId="0" xfId="5" applyFont="1"/>
    <xf numFmtId="0" fontId="24" fillId="0" borderId="0" xfId="5" applyFont="1"/>
    <xf numFmtId="0" fontId="23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1" fontId="6" fillId="12" borderId="22" xfId="5" applyNumberFormat="1" applyFont="1" applyFill="1" applyBorder="1" applyAlignment="1">
      <alignment horizontal="center" vertical="center"/>
    </xf>
    <xf numFmtId="0" fontId="6" fillId="0" borderId="27" xfId="5" applyFont="1" applyBorder="1" applyAlignment="1">
      <alignment vertical="center"/>
    </xf>
    <xf numFmtId="0" fontId="6" fillId="0" borderId="16" xfId="5" applyFont="1" applyBorder="1" applyAlignment="1">
      <alignment vertical="center"/>
    </xf>
    <xf numFmtId="0" fontId="6" fillId="0" borderId="17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6" fillId="0" borderId="20" xfId="5" applyFont="1" applyBorder="1" applyAlignment="1">
      <alignment vertical="center"/>
    </xf>
    <xf numFmtId="175" fontId="6" fillId="13" borderId="0" xfId="6" applyNumberFormat="1" applyFont="1" applyFill="1" applyBorder="1" applyAlignment="1"/>
    <xf numFmtId="175" fontId="6" fillId="13" borderId="10" xfId="6" applyNumberFormat="1" applyFont="1" applyFill="1" applyBorder="1" applyAlignment="1"/>
    <xf numFmtId="176" fontId="24" fillId="0" borderId="0" xfId="5" applyNumberFormat="1" applyFont="1" applyAlignment="1">
      <alignment vertical="center"/>
    </xf>
    <xf numFmtId="0" fontId="7" fillId="0" borderId="27" xfId="5" applyFont="1" applyBorder="1"/>
    <xf numFmtId="0" fontId="7" fillId="0" borderId="0" xfId="5" applyFont="1"/>
    <xf numFmtId="175" fontId="7" fillId="0" borderId="0" xfId="6" applyNumberFormat="1" applyFont="1" applyBorder="1" applyAlignment="1">
      <alignment horizontal="right"/>
    </xf>
    <xf numFmtId="175" fontId="7" fillId="0" borderId="0" xfId="6" applyNumberFormat="1" applyFont="1" applyBorder="1" applyAlignment="1"/>
    <xf numFmtId="175" fontId="7" fillId="0" borderId="10" xfId="6" applyNumberFormat="1" applyFont="1" applyBorder="1" applyAlignment="1"/>
    <xf numFmtId="0" fontId="6" fillId="14" borderId="27" xfId="5" applyFont="1" applyFill="1" applyBorder="1"/>
    <xf numFmtId="0" fontId="6" fillId="14" borderId="0" xfId="5" applyFont="1" applyFill="1"/>
    <xf numFmtId="175" fontId="6" fillId="14" borderId="0" xfId="6" applyNumberFormat="1" applyFont="1" applyFill="1" applyBorder="1" applyAlignment="1"/>
    <xf numFmtId="175" fontId="6" fillId="14" borderId="10" xfId="6" applyNumberFormat="1" applyFont="1" applyFill="1" applyBorder="1" applyAlignment="1"/>
    <xf numFmtId="3" fontId="7" fillId="0" borderId="0" xfId="5" applyNumberFormat="1" applyFont="1"/>
    <xf numFmtId="175" fontId="7" fillId="0" borderId="0" xfId="6" applyNumberFormat="1" applyFont="1" applyFill="1" applyBorder="1" applyAlignment="1"/>
    <xf numFmtId="175" fontId="7" fillId="0" borderId="10" xfId="6" applyNumberFormat="1" applyFont="1" applyFill="1" applyBorder="1" applyAlignment="1"/>
    <xf numFmtId="4" fontId="23" fillId="0" borderId="0" xfId="5" applyNumberFormat="1" applyFont="1" applyAlignment="1">
      <alignment vertical="center"/>
    </xf>
    <xf numFmtId="3" fontId="25" fillId="0" borderId="0" xfId="5" applyNumberFormat="1" applyFont="1"/>
    <xf numFmtId="3" fontId="23" fillId="0" borderId="0" xfId="5" applyNumberFormat="1" applyFont="1" applyAlignment="1">
      <alignment vertical="center"/>
    </xf>
    <xf numFmtId="0" fontId="6" fillId="0" borderId="27" xfId="5" applyFont="1" applyBorder="1"/>
    <xf numFmtId="175" fontId="7" fillId="0" borderId="0" xfId="6" applyNumberFormat="1" applyFont="1" applyFill="1" applyBorder="1" applyAlignment="1">
      <alignment horizontal="right"/>
    </xf>
    <xf numFmtId="10" fontId="23" fillId="0" borderId="0" xfId="7" applyNumberFormat="1" applyFont="1" applyFill="1" applyAlignment="1">
      <alignment vertical="center"/>
    </xf>
    <xf numFmtId="175" fontId="23" fillId="0" borderId="0" xfId="6" applyNumberFormat="1" applyFont="1" applyFill="1" applyAlignment="1">
      <alignment vertical="center"/>
    </xf>
    <xf numFmtId="176" fontId="23" fillId="0" borderId="0" xfId="5" applyNumberFormat="1" applyFont="1" applyAlignment="1">
      <alignment vertical="center"/>
    </xf>
    <xf numFmtId="169" fontId="7" fillId="0" borderId="0" xfId="6" applyFont="1" applyFill="1" applyBorder="1" applyAlignment="1">
      <alignment horizontal="right"/>
    </xf>
    <xf numFmtId="175" fontId="7" fillId="0" borderId="10" xfId="6" applyNumberFormat="1" applyFont="1" applyFill="1" applyBorder="1" applyAlignment="1">
      <alignment horizontal="right"/>
    </xf>
    <xf numFmtId="4" fontId="24" fillId="0" borderId="0" xfId="5" applyNumberFormat="1" applyFont="1" applyAlignment="1">
      <alignment vertical="center"/>
    </xf>
    <xf numFmtId="169" fontId="7" fillId="0" borderId="0" xfId="6" quotePrefix="1" applyFont="1" applyFill="1" applyBorder="1" applyAlignment="1">
      <alignment horizontal="right"/>
    </xf>
    <xf numFmtId="0" fontId="7" fillId="0" borderId="24" xfId="5" applyFont="1" applyBorder="1"/>
    <xf numFmtId="0" fontId="7" fillId="0" borderId="18" xfId="5" applyFont="1" applyBorder="1"/>
    <xf numFmtId="0" fontId="7" fillId="0" borderId="19" xfId="5" applyFont="1" applyBorder="1"/>
    <xf numFmtId="0" fontId="9" fillId="0" borderId="0" xfId="5" applyFont="1" applyAlignment="1">
      <alignment horizontal="left" vertical="center" indent="2"/>
    </xf>
    <xf numFmtId="0" fontId="26" fillId="0" borderId="0" xfId="5" applyFont="1"/>
    <xf numFmtId="0" fontId="9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0" fontId="28" fillId="0" borderId="0" xfId="5" applyFont="1" applyAlignment="1">
      <alignment vertical="center"/>
    </xf>
    <xf numFmtId="43" fontId="7" fillId="0" borderId="0" xfId="5" applyNumberFormat="1" applyFont="1" applyAlignment="1">
      <alignment vertical="center"/>
    </xf>
    <xf numFmtId="0" fontId="29" fillId="0" borderId="0" xfId="5" applyFont="1"/>
    <xf numFmtId="0" fontId="30" fillId="0" borderId="0" xfId="5" applyFont="1"/>
    <xf numFmtId="0" fontId="31" fillId="0" borderId="0" xfId="5" applyFont="1"/>
    <xf numFmtId="3" fontId="25" fillId="15" borderId="0" xfId="5" applyNumberFormat="1" applyFont="1" applyFill="1" applyAlignment="1">
      <alignment horizontal="center" vertical="center" wrapText="1"/>
    </xf>
    <xf numFmtId="3" fontId="7" fillId="0" borderId="0" xfId="5" applyNumberFormat="1"/>
    <xf numFmtId="1" fontId="3" fillId="16" borderId="21" xfId="5" applyNumberFormat="1" applyFont="1" applyFill="1" applyBorder="1" applyAlignment="1">
      <alignment horizontal="left" vertical="center"/>
    </xf>
    <xf numFmtId="1" fontId="6" fillId="16" borderId="23" xfId="5" applyNumberFormat="1" applyFont="1" applyFill="1" applyBorder="1" applyAlignment="1">
      <alignment vertical="center"/>
    </xf>
    <xf numFmtId="1" fontId="6" fillId="16" borderId="22" xfId="5" applyNumberFormat="1" applyFont="1" applyFill="1" applyBorder="1" applyAlignment="1">
      <alignment horizontal="center" vertical="center"/>
    </xf>
    <xf numFmtId="168" fontId="32" fillId="0" borderId="0" xfId="5" applyNumberFormat="1" applyFont="1"/>
    <xf numFmtId="0" fontId="32" fillId="0" borderId="0" xfId="5" applyFont="1"/>
    <xf numFmtId="3" fontId="3" fillId="0" borderId="27" xfId="5" applyNumberFormat="1" applyFont="1" applyBorder="1" applyAlignment="1">
      <alignment horizontal="center" vertical="center"/>
    </xf>
    <xf numFmtId="3" fontId="6" fillId="0" borderId="0" xfId="5" applyNumberFormat="1" applyFont="1" applyAlignment="1">
      <alignment horizontal="center" vertical="center"/>
    </xf>
    <xf numFmtId="4" fontId="6" fillId="0" borderId="16" xfId="5" applyNumberFormat="1" applyFont="1" applyBorder="1" applyAlignment="1">
      <alignment horizontal="center" vertical="center"/>
    </xf>
    <xf numFmtId="4" fontId="6" fillId="0" borderId="17" xfId="5" applyNumberFormat="1" applyFont="1" applyBorder="1" applyAlignment="1">
      <alignment horizontal="center" vertical="center"/>
    </xf>
    <xf numFmtId="177" fontId="32" fillId="0" borderId="0" xfId="5" applyNumberFormat="1" applyFont="1"/>
    <xf numFmtId="3" fontId="3" fillId="16" borderId="27" xfId="5" applyNumberFormat="1" applyFont="1" applyFill="1" applyBorder="1" applyAlignment="1">
      <alignment horizontal="center" vertical="center"/>
    </xf>
    <xf numFmtId="3" fontId="6" fillId="16" borderId="0" xfId="5" applyNumberFormat="1" applyFont="1" applyFill="1" applyAlignment="1">
      <alignment horizontal="center" vertical="center"/>
    </xf>
    <xf numFmtId="170" fontId="6" fillId="16" borderId="0" xfId="6" applyNumberFormat="1" applyFont="1" applyFill="1" applyBorder="1" applyAlignment="1">
      <alignment horizontal="right" vertical="center"/>
    </xf>
    <xf numFmtId="170" fontId="6" fillId="16" borderId="10" xfId="6" applyNumberFormat="1" applyFont="1" applyFill="1" applyBorder="1" applyAlignment="1">
      <alignment horizontal="right" vertical="center"/>
    </xf>
    <xf numFmtId="4" fontId="32" fillId="0" borderId="0" xfId="5" applyNumberFormat="1" applyFont="1"/>
    <xf numFmtId="3" fontId="3" fillId="0" borderId="27" xfId="5" applyNumberFormat="1" applyFont="1" applyBorder="1"/>
    <xf numFmtId="3" fontId="6" fillId="0" borderId="0" xfId="5" applyNumberFormat="1" applyFont="1"/>
    <xf numFmtId="170" fontId="6" fillId="0" borderId="0" xfId="6" applyNumberFormat="1" applyFont="1" applyBorder="1" applyAlignment="1">
      <alignment horizontal="center" vertical="center"/>
    </xf>
    <xf numFmtId="170" fontId="6" fillId="0" borderId="10" xfId="6" applyNumberFormat="1" applyFont="1" applyBorder="1" applyAlignment="1">
      <alignment horizontal="center" vertical="center"/>
    </xf>
    <xf numFmtId="3" fontId="3" fillId="16" borderId="27" xfId="5" applyNumberFormat="1" applyFont="1" applyFill="1" applyBorder="1"/>
    <xf numFmtId="4" fontId="6" fillId="16" borderId="0" xfId="5" applyNumberFormat="1" applyFont="1" applyFill="1" applyAlignment="1">
      <alignment vertical="center"/>
    </xf>
    <xf numFmtId="4" fontId="7" fillId="0" borderId="0" xfId="5" applyNumberFormat="1"/>
    <xf numFmtId="3" fontId="15" fillId="0" borderId="27" xfId="5" applyNumberFormat="1" applyFont="1" applyBorder="1" applyAlignment="1">
      <alignment vertical="center"/>
    </xf>
    <xf numFmtId="3" fontId="7" fillId="0" borderId="0" xfId="5" applyNumberFormat="1" applyFont="1" applyAlignment="1">
      <alignment vertical="center"/>
    </xf>
    <xf numFmtId="3" fontId="15" fillId="0" borderId="24" xfId="5" applyNumberFormat="1" applyFont="1" applyBorder="1"/>
    <xf numFmtId="3" fontId="7" fillId="0" borderId="18" xfId="5" applyNumberFormat="1" applyFont="1" applyBorder="1"/>
    <xf numFmtId="3" fontId="7" fillId="0" borderId="18" xfId="5" applyNumberFormat="1" applyFont="1" applyBorder="1" applyAlignment="1">
      <alignment horizontal="center" vertical="center"/>
    </xf>
    <xf numFmtId="3" fontId="7" fillId="0" borderId="19" xfId="5" applyNumberFormat="1" applyFont="1" applyBorder="1" applyAlignment="1">
      <alignment horizontal="center" vertical="center"/>
    </xf>
    <xf numFmtId="3" fontId="15" fillId="0" borderId="0" xfId="5" applyNumberFormat="1" applyFont="1"/>
    <xf numFmtId="3" fontId="9" fillId="0" borderId="0" xfId="5" applyNumberFormat="1" applyFont="1" applyAlignment="1">
      <alignment vertical="center"/>
    </xf>
    <xf numFmtId="0" fontId="7" fillId="11" borderId="0" xfId="5" applyFont="1" applyFill="1"/>
    <xf numFmtId="175" fontId="7" fillId="0" borderId="0" xfId="6" applyNumberFormat="1" applyFont="1"/>
    <xf numFmtId="175" fontId="6" fillId="0" borderId="0" xfId="6" applyNumberFormat="1" applyFont="1" applyAlignment="1">
      <alignment vertical="center"/>
    </xf>
    <xf numFmtId="1" fontId="6" fillId="17" borderId="22" xfId="5" applyNumberFormat="1" applyFont="1" applyFill="1" applyBorder="1" applyAlignment="1">
      <alignment horizontal="center" vertical="center"/>
    </xf>
    <xf numFmtId="175" fontId="6" fillId="0" borderId="16" xfId="6" applyNumberFormat="1" applyFont="1" applyBorder="1" applyAlignment="1">
      <alignment vertical="center"/>
    </xf>
    <xf numFmtId="175" fontId="6" fillId="0" borderId="0" xfId="6" applyNumberFormat="1" applyFont="1" applyBorder="1" applyAlignment="1">
      <alignment vertical="center"/>
    </xf>
    <xf numFmtId="175" fontId="6" fillId="0" borderId="10" xfId="6" applyNumberFormat="1" applyFont="1" applyBorder="1" applyAlignment="1">
      <alignment vertical="center"/>
    </xf>
    <xf numFmtId="175" fontId="6" fillId="17" borderId="0" xfId="6" applyNumberFormat="1" applyFont="1" applyFill="1" applyBorder="1" applyAlignment="1">
      <alignment horizontal="right" vertical="center"/>
    </xf>
    <xf numFmtId="175" fontId="6" fillId="17" borderId="10" xfId="6" applyNumberFormat="1" applyFont="1" applyFill="1" applyBorder="1" applyAlignment="1">
      <alignment horizontal="right" vertical="center"/>
    </xf>
    <xf numFmtId="3" fontId="32" fillId="11" borderId="0" xfId="5" applyNumberFormat="1" applyFont="1" applyFill="1"/>
    <xf numFmtId="178" fontId="32" fillId="11" borderId="0" xfId="5" applyNumberFormat="1" applyFont="1" applyFill="1"/>
    <xf numFmtId="0" fontId="7" fillId="0" borderId="27" xfId="5" applyFont="1" applyBorder="1" applyAlignment="1">
      <alignment vertical="center"/>
    </xf>
    <xf numFmtId="175" fontId="7" fillId="0" borderId="0" xfId="6" applyNumberFormat="1" applyFont="1" applyBorder="1" applyAlignment="1">
      <alignment horizontal="right" vertical="center"/>
    </xf>
    <xf numFmtId="175" fontId="7" fillId="0" borderId="10" xfId="6" applyNumberFormat="1" applyFont="1" applyBorder="1" applyAlignment="1">
      <alignment horizontal="right" vertical="center"/>
    </xf>
    <xf numFmtId="0" fontId="32" fillId="11" borderId="0" xfId="5" applyFont="1" applyFill="1"/>
    <xf numFmtId="4" fontId="6" fillId="17" borderId="27" xfId="5" applyNumberFormat="1" applyFont="1" applyFill="1" applyBorder="1" applyAlignment="1">
      <alignment vertical="center"/>
    </xf>
    <xf numFmtId="4" fontId="6" fillId="17" borderId="0" xfId="5" applyNumberFormat="1" applyFont="1" applyFill="1" applyAlignment="1">
      <alignment vertical="center"/>
    </xf>
    <xf numFmtId="179" fontId="32" fillId="11" borderId="0" xfId="5" applyNumberFormat="1" applyFont="1" applyFill="1"/>
    <xf numFmtId="175" fontId="7" fillId="0" borderId="0" xfId="6" applyNumberFormat="1" applyFont="1" applyFill="1" applyBorder="1" applyAlignment="1">
      <alignment horizontal="right" vertical="center"/>
    </xf>
    <xf numFmtId="175" fontId="7" fillId="0" borderId="0" xfId="6" applyNumberFormat="1" applyFont="1" applyBorder="1" applyAlignment="1">
      <alignment vertical="center"/>
    </xf>
    <xf numFmtId="175" fontId="7" fillId="0" borderId="10" xfId="6" applyNumberFormat="1" applyFont="1" applyBorder="1" applyAlignment="1">
      <alignment vertical="center"/>
    </xf>
    <xf numFmtId="0" fontId="7" fillId="18" borderId="0" xfId="5" applyFont="1" applyFill="1"/>
    <xf numFmtId="4" fontId="32" fillId="11" borderId="0" xfId="5" applyNumberFormat="1" applyFont="1" applyFill="1"/>
    <xf numFmtId="175" fontId="7" fillId="11" borderId="0" xfId="6" applyNumberFormat="1" applyFont="1" applyFill="1" applyBorder="1" applyAlignment="1">
      <alignment vertical="center"/>
    </xf>
    <xf numFmtId="175" fontId="7" fillId="11" borderId="10" xfId="6" applyNumberFormat="1" applyFont="1" applyFill="1" applyBorder="1" applyAlignment="1">
      <alignment vertical="center"/>
    </xf>
    <xf numFmtId="4" fontId="7" fillId="11" borderId="0" xfId="5" applyNumberFormat="1" applyFont="1" applyFill="1" applyAlignment="1">
      <alignment vertical="center"/>
    </xf>
    <xf numFmtId="3" fontId="7" fillId="0" borderId="0" xfId="5" quotePrefix="1" applyNumberFormat="1" applyFont="1" applyAlignment="1">
      <alignment horizontal="right" vertical="center"/>
    </xf>
    <xf numFmtId="175" fontId="7" fillId="0" borderId="10" xfId="6" applyNumberFormat="1" applyFont="1" applyFill="1" applyBorder="1" applyAlignment="1">
      <alignment horizontal="right" vertical="center"/>
    </xf>
    <xf numFmtId="4" fontId="6" fillId="11" borderId="0" xfId="5" applyNumberFormat="1" applyFont="1" applyFill="1" applyAlignment="1">
      <alignment vertical="center"/>
    </xf>
    <xf numFmtId="4" fontId="33" fillId="11" borderId="0" xfId="5" applyNumberFormat="1" applyFont="1" applyFill="1" applyAlignment="1">
      <alignment vertical="center"/>
    </xf>
    <xf numFmtId="3" fontId="33" fillId="11" borderId="0" xfId="5" applyNumberFormat="1" applyFont="1" applyFill="1" applyAlignment="1">
      <alignment vertical="center"/>
    </xf>
    <xf numFmtId="179" fontId="33" fillId="11" borderId="0" xfId="5" applyNumberFormat="1" applyFont="1" applyFill="1" applyAlignment="1">
      <alignment vertical="center"/>
    </xf>
    <xf numFmtId="4" fontId="6" fillId="0" borderId="27" xfId="5" applyNumberFormat="1" applyFont="1" applyBorder="1" applyAlignment="1">
      <alignment vertical="center"/>
    </xf>
    <xf numFmtId="37" fontId="7" fillId="11" borderId="0" xfId="5" applyNumberFormat="1" applyFont="1" applyFill="1" applyAlignment="1">
      <alignment horizontal="right" vertical="center"/>
    </xf>
    <xf numFmtId="0" fontId="7" fillId="11" borderId="0" xfId="5" applyFont="1" applyFill="1" applyAlignment="1">
      <alignment horizontal="right" vertical="center"/>
    </xf>
    <xf numFmtId="4" fontId="6" fillId="0" borderId="24" xfId="5" applyNumberFormat="1" applyFont="1" applyBorder="1" applyAlignment="1">
      <alignment vertical="center"/>
    </xf>
    <xf numFmtId="0" fontId="7" fillId="0" borderId="18" xfId="5" applyFont="1" applyBorder="1" applyAlignment="1">
      <alignment horizontal="left" vertical="center"/>
    </xf>
    <xf numFmtId="175" fontId="7" fillId="0" borderId="18" xfId="6" applyNumberFormat="1" applyFont="1" applyBorder="1" applyAlignment="1">
      <alignment vertical="center"/>
    </xf>
    <xf numFmtId="175" fontId="7" fillId="0" borderId="19" xfId="6" applyNumberFormat="1" applyFont="1" applyBorder="1" applyAlignment="1">
      <alignment vertical="center"/>
    </xf>
    <xf numFmtId="4" fontId="7" fillId="11" borderId="0" xfId="5" quotePrefix="1" applyNumberFormat="1" applyFont="1" applyFill="1" applyAlignment="1">
      <alignment horizontal="right" vertical="center"/>
    </xf>
    <xf numFmtId="37" fontId="7" fillId="11" borderId="0" xfId="5" quotePrefix="1" applyNumberFormat="1" applyFont="1" applyFill="1" applyAlignment="1">
      <alignment horizontal="right" vertical="center"/>
    </xf>
    <xf numFmtId="4" fontId="7" fillId="11" borderId="0" xfId="5" applyNumberFormat="1" applyFont="1" applyFill="1"/>
    <xf numFmtId="43" fontId="6" fillId="19" borderId="10" xfId="6" applyNumberFormat="1" applyFont="1" applyFill="1" applyBorder="1" applyAlignment="1">
      <alignment horizontal="right" vertical="center"/>
    </xf>
    <xf numFmtId="175" fontId="7" fillId="0" borderId="0" xfId="6" applyNumberFormat="1" applyFont="1" applyBorder="1"/>
    <xf numFmtId="175" fontId="7" fillId="0" borderId="0" xfId="6" applyNumberFormat="1" applyFont="1" applyFill="1" applyBorder="1"/>
    <xf numFmtId="43" fontId="6" fillId="19" borderId="0" xfId="6" applyNumberFormat="1" applyFont="1" applyFill="1" applyBorder="1" applyAlignment="1">
      <alignment horizontal="right" vertical="center"/>
    </xf>
    <xf numFmtId="0" fontId="9" fillId="0" borderId="0" xfId="8" applyFont="1">
      <alignment vertical="top"/>
    </xf>
    <xf numFmtId="0" fontId="36" fillId="0" borderId="0" xfId="9" applyFont="1" applyAlignment="1">
      <alignment vertical="center"/>
    </xf>
    <xf numFmtId="0" fontId="35" fillId="0" borderId="0" xfId="9" applyFont="1" applyAlignment="1">
      <alignment horizontal="left" vertical="center"/>
    </xf>
    <xf numFmtId="0" fontId="35" fillId="0" borderId="0" xfId="9" applyFont="1" applyAlignment="1">
      <alignment horizontal="center" vertical="center"/>
    </xf>
    <xf numFmtId="0" fontId="6" fillId="20" borderId="36" xfId="10" applyFont="1" applyFill="1" applyBorder="1" applyAlignment="1">
      <alignment horizontal="center" vertical="center" wrapText="1"/>
    </xf>
    <xf numFmtId="0" fontId="6" fillId="20" borderId="18" xfId="10" applyFont="1" applyFill="1" applyBorder="1" applyAlignment="1">
      <alignment horizontal="center" vertical="center" wrapText="1"/>
    </xf>
    <xf numFmtId="0" fontId="6" fillId="20" borderId="37" xfId="10" applyFont="1" applyFill="1" applyBorder="1" applyAlignment="1">
      <alignment horizontal="center" vertical="center" wrapText="1"/>
    </xf>
    <xf numFmtId="0" fontId="6" fillId="0" borderId="27" xfId="9" applyFont="1" applyBorder="1" applyAlignment="1">
      <alignment horizontal="left" vertical="center"/>
    </xf>
    <xf numFmtId="0" fontId="7" fillId="0" borderId="0" xfId="9" applyFont="1" applyAlignment="1">
      <alignment vertical="center"/>
    </xf>
    <xf numFmtId="0" fontId="7" fillId="0" borderId="6" xfId="9" applyFont="1" applyBorder="1" applyAlignment="1">
      <alignment horizontal="center" vertical="center"/>
    </xf>
    <xf numFmtId="0" fontId="7" fillId="0" borderId="7" xfId="9" applyFont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10" xfId="9" applyFont="1" applyBorder="1" applyAlignment="1">
      <alignment horizontal="center" vertical="center"/>
    </xf>
    <xf numFmtId="175" fontId="6" fillId="20" borderId="27" xfId="6" applyNumberFormat="1" applyFont="1" applyFill="1" applyBorder="1" applyAlignment="1">
      <alignment horizontal="center" vertical="center"/>
    </xf>
    <xf numFmtId="169" fontId="6" fillId="20" borderId="0" xfId="6" applyFont="1" applyFill="1" applyAlignment="1">
      <alignment horizontal="center" vertical="center"/>
    </xf>
    <xf numFmtId="169" fontId="6" fillId="20" borderId="10" xfId="6" applyFont="1" applyFill="1" applyBorder="1" applyAlignment="1">
      <alignment horizontal="center" vertical="center"/>
    </xf>
    <xf numFmtId="4" fontId="36" fillId="0" borderId="0" xfId="9" applyNumberFormat="1" applyFont="1" applyAlignment="1">
      <alignment vertical="center"/>
    </xf>
    <xf numFmtId="175" fontId="7" fillId="0" borderId="6" xfId="6" applyNumberFormat="1" applyFont="1" applyBorder="1" applyAlignment="1">
      <alignment horizontal="center" vertical="center"/>
    </xf>
    <xf numFmtId="169" fontId="7" fillId="0" borderId="7" xfId="6" applyFont="1" applyBorder="1" applyAlignment="1">
      <alignment horizontal="center" vertical="center"/>
    </xf>
    <xf numFmtId="175" fontId="7" fillId="0" borderId="0" xfId="6" applyNumberFormat="1" applyFont="1" applyBorder="1" applyAlignment="1">
      <alignment horizontal="center" vertical="center"/>
    </xf>
    <xf numFmtId="169" fontId="7" fillId="0" borderId="10" xfId="6" applyFont="1" applyBorder="1" applyAlignment="1">
      <alignment horizontal="center" vertical="center"/>
    </xf>
    <xf numFmtId="0" fontId="6" fillId="6" borderId="27" xfId="9" applyFont="1" applyFill="1" applyBorder="1" applyAlignment="1">
      <alignment horizontal="left" vertical="center"/>
    </xf>
    <xf numFmtId="0" fontId="7" fillId="6" borderId="0" xfId="9" applyFont="1" applyFill="1" applyAlignment="1">
      <alignment vertical="center"/>
    </xf>
    <xf numFmtId="175" fontId="6" fillId="6" borderId="6" xfId="6" applyNumberFormat="1" applyFont="1" applyFill="1" applyBorder="1" applyAlignment="1">
      <alignment horizontal="center" vertical="center"/>
    </xf>
    <xf numFmtId="169" fontId="6" fillId="6" borderId="7" xfId="6" applyFont="1" applyFill="1" applyBorder="1" applyAlignment="1">
      <alignment horizontal="center" vertical="center"/>
    </xf>
    <xf numFmtId="175" fontId="7" fillId="0" borderId="6" xfId="6" applyNumberFormat="1" applyFont="1" applyFill="1" applyBorder="1" applyAlignment="1">
      <alignment horizontal="center" vertical="center"/>
    </xf>
    <xf numFmtId="169" fontId="7" fillId="0" borderId="7" xfId="6" quotePrefix="1" applyFont="1" applyFill="1" applyBorder="1" applyAlignment="1">
      <alignment horizontal="center" vertical="center"/>
    </xf>
    <xf numFmtId="175" fontId="7" fillId="0" borderId="0" xfId="6" applyNumberFormat="1" applyFont="1" applyBorder="1" applyAlignment="1">
      <alignment horizontal="center" vertical="center" wrapText="1"/>
    </xf>
    <xf numFmtId="169" fontId="7" fillId="0" borderId="7" xfId="6" applyFont="1" applyBorder="1" applyAlignment="1">
      <alignment horizontal="center" vertical="center" wrapText="1"/>
    </xf>
    <xf numFmtId="175" fontId="7" fillId="0" borderId="0" xfId="6" applyNumberFormat="1" applyFont="1" applyAlignment="1">
      <alignment horizontal="center" vertical="center"/>
    </xf>
    <xf numFmtId="175" fontId="7" fillId="0" borderId="0" xfId="6" quotePrefix="1" applyNumberFormat="1" applyFont="1" applyFill="1" applyBorder="1" applyAlignment="1">
      <alignment horizontal="center" vertical="center"/>
    </xf>
    <xf numFmtId="175" fontId="6" fillId="0" borderId="0" xfId="6" applyNumberFormat="1" applyFont="1" applyFill="1" applyBorder="1" applyAlignment="1">
      <alignment horizontal="center" vertical="center"/>
    </xf>
    <xf numFmtId="169" fontId="6" fillId="0" borderId="10" xfId="6" applyFont="1" applyFill="1" applyBorder="1" applyAlignment="1">
      <alignment horizontal="center" vertical="center"/>
    </xf>
    <xf numFmtId="169" fontId="7" fillId="0" borderId="7" xfId="6" applyFont="1" applyFill="1" applyBorder="1" applyAlignment="1">
      <alignment horizontal="center" vertical="center"/>
    </xf>
    <xf numFmtId="175" fontId="7" fillId="0" borderId="0" xfId="6" applyNumberFormat="1" applyFont="1" applyFill="1" applyBorder="1" applyAlignment="1">
      <alignment horizontal="center" vertical="center"/>
    </xf>
    <xf numFmtId="175" fontId="7" fillId="0" borderId="6" xfId="6" quotePrefix="1" applyNumberFormat="1" applyFont="1" applyFill="1" applyBorder="1" applyAlignment="1">
      <alignment horizontal="center" vertical="center"/>
    </xf>
    <xf numFmtId="0" fontId="6" fillId="0" borderId="24" xfId="9" applyFont="1" applyBorder="1" applyAlignment="1">
      <alignment horizontal="left" vertical="center"/>
    </xf>
    <xf numFmtId="0" fontId="7" fillId="0" borderId="18" xfId="9" applyFont="1" applyBorder="1" applyAlignment="1">
      <alignment vertical="center"/>
    </xf>
    <xf numFmtId="3" fontId="7" fillId="0" borderId="38" xfId="9" applyNumberFormat="1" applyFont="1" applyBorder="1" applyAlignment="1">
      <alignment horizontal="center" vertical="center"/>
    </xf>
    <xf numFmtId="4" fontId="7" fillId="0" borderId="35" xfId="9" applyNumberFormat="1" applyFont="1" applyBorder="1" applyAlignment="1">
      <alignment horizontal="center" vertical="center"/>
    </xf>
    <xf numFmtId="3" fontId="7" fillId="0" borderId="18" xfId="9" applyNumberFormat="1" applyFont="1" applyBorder="1" applyAlignment="1">
      <alignment horizontal="center" vertical="center"/>
    </xf>
    <xf numFmtId="175" fontId="7" fillId="0" borderId="18" xfId="9" applyNumberFormat="1" applyFont="1" applyBorder="1" applyAlignment="1">
      <alignment horizontal="center" vertical="center"/>
    </xf>
    <xf numFmtId="4" fontId="7" fillId="0" borderId="19" xfId="9" applyNumberFormat="1" applyFont="1" applyBorder="1" applyAlignment="1">
      <alignment horizontal="center" vertical="center"/>
    </xf>
    <xf numFmtId="0" fontId="6" fillId="0" borderId="0" xfId="9" applyFont="1" applyAlignment="1">
      <alignment horizontal="left" vertical="center"/>
    </xf>
    <xf numFmtId="0" fontId="7" fillId="0" borderId="16" xfId="9" applyFont="1" applyBorder="1" applyAlignment="1">
      <alignment horizontal="center" vertical="center"/>
    </xf>
    <xf numFmtId="3" fontId="9" fillId="0" borderId="0" xfId="9" applyNumberFormat="1" applyFont="1" applyAlignment="1">
      <alignment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center" vertical="center"/>
    </xf>
    <xf numFmtId="0" fontId="36" fillId="0" borderId="0" xfId="9" applyFont="1" applyAlignment="1">
      <alignment horizontal="center" vertical="center"/>
    </xf>
    <xf numFmtId="0" fontId="7" fillId="0" borderId="0" xfId="9" applyAlignment="1">
      <alignment vertical="center"/>
    </xf>
    <xf numFmtId="0" fontId="37" fillId="0" borderId="0" xfId="9" applyFont="1" applyAlignment="1">
      <alignment horizontal="centerContinuous" vertical="center" wrapText="1"/>
    </xf>
    <xf numFmtId="0" fontId="6" fillId="20" borderId="31" xfId="10" applyFont="1" applyFill="1" applyBorder="1" applyAlignment="1">
      <alignment horizontal="centerContinuous" vertical="center" wrapText="1"/>
    </xf>
    <xf numFmtId="0" fontId="6" fillId="20" borderId="33" xfId="10" applyFont="1" applyFill="1" applyBorder="1" applyAlignment="1">
      <alignment horizontal="centerContinuous" vertical="center" wrapText="1"/>
    </xf>
    <xf numFmtId="0" fontId="6" fillId="20" borderId="39" xfId="10" applyFont="1" applyFill="1" applyBorder="1" applyAlignment="1">
      <alignment horizontal="centerContinuous" vertical="center" wrapText="1"/>
    </xf>
    <xf numFmtId="0" fontId="6" fillId="20" borderId="34" xfId="10" applyFont="1" applyFill="1" applyBorder="1" applyAlignment="1">
      <alignment horizontal="centerContinuous" vertical="center" wrapText="1"/>
    </xf>
    <xf numFmtId="0" fontId="6" fillId="20" borderId="40" xfId="10" applyFont="1" applyFill="1" applyBorder="1" applyAlignment="1">
      <alignment horizontal="center" vertical="center" wrapText="1"/>
    </xf>
    <xf numFmtId="0" fontId="7" fillId="0" borderId="6" xfId="9" applyFont="1" applyBorder="1" applyAlignment="1">
      <alignment vertical="center"/>
    </xf>
    <xf numFmtId="0" fontId="7" fillId="0" borderId="7" xfId="9" applyFont="1" applyBorder="1" applyAlignment="1">
      <alignment vertical="center"/>
    </xf>
    <xf numFmtId="175" fontId="6" fillId="20" borderId="6" xfId="6" applyNumberFormat="1" applyFont="1" applyFill="1" applyBorder="1" applyAlignment="1">
      <alignment vertical="center"/>
    </xf>
    <xf numFmtId="169" fontId="6" fillId="20" borderId="7" xfId="6" applyFont="1" applyFill="1" applyBorder="1" applyAlignment="1">
      <alignment vertical="center"/>
    </xf>
    <xf numFmtId="169" fontId="6" fillId="20" borderId="0" xfId="6" applyFont="1" applyFill="1" applyAlignment="1">
      <alignment vertical="center"/>
    </xf>
    <xf numFmtId="3" fontId="7" fillId="0" borderId="0" xfId="9" applyNumberFormat="1" applyAlignment="1">
      <alignment vertical="center"/>
    </xf>
    <xf numFmtId="175" fontId="7" fillId="0" borderId="6" xfId="6" applyNumberFormat="1" applyFont="1" applyBorder="1" applyAlignment="1">
      <alignment vertical="center"/>
    </xf>
    <xf numFmtId="169" fontId="7" fillId="0" borderId="7" xfId="6" applyFont="1" applyBorder="1" applyAlignment="1">
      <alignment vertical="center"/>
    </xf>
    <xf numFmtId="169" fontId="7" fillId="0" borderId="10" xfId="6" applyFont="1" applyBorder="1" applyAlignment="1">
      <alignment vertical="center"/>
    </xf>
    <xf numFmtId="175" fontId="6" fillId="6" borderId="6" xfId="6" applyNumberFormat="1" applyFont="1" applyFill="1" applyBorder="1" applyAlignment="1">
      <alignment horizontal="right" vertical="center"/>
    </xf>
    <xf numFmtId="169" fontId="6" fillId="6" borderId="7" xfId="6" applyFont="1" applyFill="1" applyBorder="1" applyAlignment="1">
      <alignment horizontal="right" vertical="center"/>
    </xf>
    <xf numFmtId="169" fontId="6" fillId="6" borderId="0" xfId="6" applyFont="1" applyFill="1" applyAlignment="1">
      <alignment horizontal="center" vertical="center"/>
    </xf>
    <xf numFmtId="175" fontId="7" fillId="0" borderId="6" xfId="6" applyNumberFormat="1" applyFont="1" applyFill="1" applyBorder="1" applyAlignment="1">
      <alignment horizontal="right" vertical="center"/>
    </xf>
    <xf numFmtId="169" fontId="7" fillId="0" borderId="7" xfId="6" quotePrefix="1" applyFont="1" applyFill="1" applyBorder="1" applyAlignment="1">
      <alignment horizontal="right" vertical="center"/>
    </xf>
    <xf numFmtId="169" fontId="7" fillId="0" borderId="0" xfId="6" applyFont="1" applyBorder="1" applyAlignment="1">
      <alignment horizontal="center" vertical="center" wrapText="1"/>
    </xf>
    <xf numFmtId="175" fontId="7" fillId="0" borderId="27" xfId="6" applyNumberFormat="1" applyFont="1" applyBorder="1" applyAlignment="1">
      <alignment horizontal="right" vertical="center"/>
    </xf>
    <xf numFmtId="169" fontId="7" fillId="0" borderId="10" xfId="6" applyFont="1" applyBorder="1" applyAlignment="1">
      <alignment horizontal="right" vertical="center"/>
    </xf>
    <xf numFmtId="175" fontId="7" fillId="0" borderId="0" xfId="6" quotePrefix="1" applyNumberFormat="1" applyFont="1" applyFill="1" applyBorder="1" applyAlignment="1">
      <alignment horizontal="right" vertical="center"/>
    </xf>
    <xf numFmtId="169" fontId="7" fillId="0" borderId="0" xfId="6" quotePrefix="1" applyFont="1" applyFill="1" applyBorder="1" applyAlignment="1">
      <alignment horizontal="right" vertical="center"/>
    </xf>
    <xf numFmtId="175" fontId="6" fillId="0" borderId="27" xfId="6" applyNumberFormat="1" applyFont="1" applyFill="1" applyBorder="1" applyAlignment="1">
      <alignment horizontal="right" vertical="center"/>
    </xf>
    <xf numFmtId="169" fontId="6" fillId="0" borderId="10" xfId="6" applyFont="1" applyFill="1" applyBorder="1" applyAlignment="1">
      <alignment horizontal="right" vertical="center"/>
    </xf>
    <xf numFmtId="169" fontId="6" fillId="6" borderId="0" xfId="6" applyFont="1" applyFill="1" applyAlignment="1">
      <alignment horizontal="right" vertical="center"/>
    </xf>
    <xf numFmtId="169" fontId="7" fillId="0" borderId="7" xfId="6" applyFont="1" applyBorder="1" applyAlignment="1">
      <alignment horizontal="right" vertical="center"/>
    </xf>
    <xf numFmtId="175" fontId="6" fillId="0" borderId="0" xfId="6" applyNumberFormat="1" applyFont="1" applyBorder="1" applyAlignment="1">
      <alignment horizontal="right" vertical="center" wrapText="1"/>
    </xf>
    <xf numFmtId="169" fontId="6" fillId="0" borderId="0" xfId="6" applyFont="1" applyBorder="1" applyAlignment="1">
      <alignment horizontal="right" vertical="center" wrapText="1"/>
    </xf>
    <xf numFmtId="175" fontId="7" fillId="0" borderId="0" xfId="6" applyNumberFormat="1" applyFont="1" applyBorder="1" applyAlignment="1">
      <alignment horizontal="right" vertical="center" wrapText="1"/>
    </xf>
    <xf numFmtId="169" fontId="7" fillId="0" borderId="0" xfId="6" applyFont="1" applyBorder="1" applyAlignment="1">
      <alignment horizontal="right" vertical="center" wrapText="1"/>
    </xf>
    <xf numFmtId="169" fontId="7" fillId="0" borderId="7" xfId="6" applyFont="1" applyFill="1" applyBorder="1" applyAlignment="1">
      <alignment horizontal="right" vertical="center"/>
    </xf>
    <xf numFmtId="169" fontId="7" fillId="0" borderId="0" xfId="6" applyFont="1" applyFill="1" applyBorder="1" applyAlignment="1">
      <alignment horizontal="center" vertical="center"/>
    </xf>
    <xf numFmtId="175" fontId="7" fillId="0" borderId="6" xfId="6" quotePrefix="1" applyNumberFormat="1" applyFont="1" applyFill="1" applyBorder="1" applyAlignment="1">
      <alignment horizontal="right" vertical="center"/>
    </xf>
    <xf numFmtId="175" fontId="7" fillId="0" borderId="27" xfId="6" applyNumberFormat="1" applyFont="1" applyFill="1" applyBorder="1" applyAlignment="1">
      <alignment horizontal="right" vertical="center"/>
    </xf>
    <xf numFmtId="169" fontId="7" fillId="0" borderId="10" xfId="6" applyFont="1" applyFill="1" applyBorder="1" applyAlignment="1">
      <alignment horizontal="right" vertical="center"/>
    </xf>
    <xf numFmtId="3" fontId="7" fillId="0" borderId="38" xfId="9" applyNumberFormat="1" applyFont="1" applyBorder="1" applyAlignment="1">
      <alignment vertical="center"/>
    </xf>
    <xf numFmtId="4" fontId="7" fillId="0" borderId="35" xfId="9" applyNumberFormat="1" applyFont="1" applyBorder="1" applyAlignment="1">
      <alignment vertical="center"/>
    </xf>
    <xf numFmtId="3" fontId="7" fillId="0" borderId="18" xfId="9" applyNumberFormat="1" applyFont="1" applyBorder="1" applyAlignment="1">
      <alignment vertical="center"/>
    </xf>
    <xf numFmtId="4" fontId="7" fillId="0" borderId="18" xfId="9" applyNumberFormat="1" applyFont="1" applyBorder="1" applyAlignment="1">
      <alignment vertical="center"/>
    </xf>
    <xf numFmtId="3" fontId="7" fillId="0" borderId="24" xfId="9" applyNumberFormat="1" applyFont="1" applyBorder="1" applyAlignment="1">
      <alignment vertical="center"/>
    </xf>
    <xf numFmtId="0" fontId="7" fillId="0" borderId="16" xfId="9" applyBorder="1" applyAlignment="1">
      <alignment vertical="center"/>
    </xf>
    <xf numFmtId="169" fontId="36" fillId="0" borderId="0" xfId="6" applyFont="1" applyBorder="1" applyAlignment="1">
      <alignment vertical="center"/>
    </xf>
    <xf numFmtId="169" fontId="9" fillId="0" borderId="0" xfId="6" applyFont="1" applyAlignment="1">
      <alignment vertical="center"/>
    </xf>
    <xf numFmtId="169" fontId="7" fillId="0" borderId="0" xfId="6" applyFont="1" applyAlignment="1">
      <alignment vertical="center"/>
    </xf>
    <xf numFmtId="0" fontId="6" fillId="2" borderId="0" xfId="5" applyFont="1" applyFill="1" applyAlignment="1">
      <alignment vertical="top"/>
    </xf>
    <xf numFmtId="0" fontId="7" fillId="2" borderId="0" xfId="5" applyFont="1" applyFill="1" applyAlignment="1">
      <alignment vertical="top"/>
    </xf>
    <xf numFmtId="169" fontId="7" fillId="2" borderId="0" xfId="6" applyFont="1" applyFill="1" applyAlignment="1">
      <alignment vertical="top"/>
    </xf>
    <xf numFmtId="0" fontId="7" fillId="2" borderId="18" xfId="5" applyFont="1" applyFill="1" applyBorder="1" applyAlignment="1">
      <alignment vertical="top"/>
    </xf>
    <xf numFmtId="0" fontId="7" fillId="2" borderId="0" xfId="5" applyFont="1" applyFill="1" applyAlignment="1">
      <alignment vertical="top" wrapText="1"/>
    </xf>
    <xf numFmtId="2" fontId="7" fillId="2" borderId="0" xfId="5" applyNumberFormat="1" applyFont="1" applyFill="1" applyAlignment="1">
      <alignment vertical="top"/>
    </xf>
    <xf numFmtId="169" fontId="6" fillId="2" borderId="0" xfId="6" applyFont="1" applyFill="1" applyAlignment="1">
      <alignment vertical="top"/>
    </xf>
    <xf numFmtId="0" fontId="6" fillId="21" borderId="25" xfId="5" applyFont="1" applyFill="1" applyBorder="1" applyAlignment="1">
      <alignment horizontal="center" vertical="center"/>
    </xf>
    <xf numFmtId="2" fontId="6" fillId="21" borderId="25" xfId="5" applyNumberFormat="1" applyFont="1" applyFill="1" applyBorder="1" applyAlignment="1">
      <alignment horizontal="center" vertical="center"/>
    </xf>
    <xf numFmtId="0" fontId="6" fillId="2" borderId="27" xfId="5" applyFont="1" applyFill="1" applyBorder="1" applyAlignment="1">
      <alignment vertical="top"/>
    </xf>
    <xf numFmtId="0" fontId="6" fillId="2" borderId="0" xfId="5" applyFont="1" applyFill="1" applyAlignment="1">
      <alignment vertical="top" wrapText="1"/>
    </xf>
    <xf numFmtId="0" fontId="6" fillId="2" borderId="20" xfId="5" applyFont="1" applyFill="1" applyBorder="1" applyAlignment="1">
      <alignment vertical="top"/>
    </xf>
    <xf numFmtId="2" fontId="6" fillId="2" borderId="17" xfId="5" applyNumberFormat="1" applyFont="1" applyFill="1" applyBorder="1" applyAlignment="1">
      <alignment vertical="top"/>
    </xf>
    <xf numFmtId="2" fontId="6" fillId="2" borderId="0" xfId="5" applyNumberFormat="1" applyFont="1" applyFill="1" applyAlignment="1">
      <alignment vertical="top"/>
    </xf>
    <xf numFmtId="175" fontId="6" fillId="21" borderId="27" xfId="6" applyNumberFormat="1" applyFont="1" applyFill="1" applyBorder="1" applyAlignment="1">
      <alignment horizontal="right" vertical="top" indent="1"/>
    </xf>
    <xf numFmtId="169" fontId="6" fillId="21" borderId="10" xfId="6" applyFont="1" applyFill="1" applyBorder="1" applyAlignment="1">
      <alignment horizontal="right" vertical="top" indent="1"/>
    </xf>
    <xf numFmtId="175" fontId="6" fillId="21" borderId="0" xfId="6" applyNumberFormat="1" applyFont="1" applyFill="1" applyAlignment="1">
      <alignment horizontal="right" vertical="top" indent="1"/>
    </xf>
    <xf numFmtId="169" fontId="6" fillId="21" borderId="0" xfId="6" applyFont="1" applyFill="1" applyAlignment="1">
      <alignment horizontal="right" vertical="top" indent="1"/>
    </xf>
    <xf numFmtId="3" fontId="6" fillId="8" borderId="0" xfId="5" applyNumberFormat="1" applyFont="1" applyFill="1" applyAlignment="1">
      <alignment horizontal="right" vertical="top" indent="1"/>
    </xf>
    <xf numFmtId="169" fontId="6" fillId="8" borderId="0" xfId="6" applyFont="1" applyFill="1" applyBorder="1" applyAlignment="1">
      <alignment horizontal="right" vertical="top" indent="1"/>
    </xf>
    <xf numFmtId="1" fontId="6" fillId="2" borderId="0" xfId="5" applyNumberFormat="1" applyFont="1" applyFill="1" applyAlignment="1">
      <alignment vertical="top"/>
    </xf>
    <xf numFmtId="0" fontId="7" fillId="2" borderId="27" xfId="5" applyFont="1" applyFill="1" applyBorder="1" applyAlignment="1">
      <alignment vertical="top"/>
    </xf>
    <xf numFmtId="175" fontId="7" fillId="2" borderId="27" xfId="6" applyNumberFormat="1" applyFont="1" applyFill="1" applyBorder="1" applyAlignment="1">
      <alignment horizontal="right" vertical="top" indent="1"/>
    </xf>
    <xf numFmtId="169" fontId="7" fillId="2" borderId="10" xfId="6" applyFont="1" applyFill="1" applyBorder="1" applyAlignment="1">
      <alignment horizontal="right" vertical="top" indent="1"/>
    </xf>
    <xf numFmtId="175" fontId="7" fillId="2" borderId="0" xfId="6" applyNumberFormat="1" applyFont="1" applyFill="1" applyBorder="1" applyAlignment="1">
      <alignment horizontal="right" vertical="top" indent="1"/>
    </xf>
    <xf numFmtId="169" fontId="7" fillId="2" borderId="0" xfId="6" applyFont="1" applyFill="1" applyBorder="1" applyAlignment="1">
      <alignment horizontal="right" vertical="top" indent="1"/>
    </xf>
    <xf numFmtId="0" fontId="7" fillId="2" borderId="27" xfId="5" applyFont="1" applyFill="1" applyBorder="1" applyAlignment="1">
      <alignment vertical="center"/>
    </xf>
    <xf numFmtId="0" fontId="7" fillId="2" borderId="0" xfId="5" applyFont="1" applyFill="1" applyAlignment="1">
      <alignment vertical="center" wrapText="1"/>
    </xf>
    <xf numFmtId="175" fontId="7" fillId="0" borderId="27" xfId="6" applyNumberFormat="1" applyFont="1" applyFill="1" applyBorder="1" applyAlignment="1">
      <alignment horizontal="right" vertical="center" indent="1"/>
    </xf>
    <xf numFmtId="169" fontId="7" fillId="0" borderId="10" xfId="6" applyFont="1" applyFill="1" applyBorder="1" applyAlignment="1">
      <alignment horizontal="right" vertical="center" indent="1"/>
    </xf>
    <xf numFmtId="175" fontId="7" fillId="0" borderId="0" xfId="6" quotePrefix="1" applyNumberFormat="1" applyFont="1" applyAlignment="1">
      <alignment horizontal="right" vertical="center" indent="1"/>
    </xf>
    <xf numFmtId="169" fontId="7" fillId="0" borderId="0" xfId="6" quotePrefix="1" applyFont="1" applyAlignment="1">
      <alignment horizontal="right" vertical="center" indent="1"/>
    </xf>
    <xf numFmtId="175" fontId="7" fillId="2" borderId="27" xfId="6" applyNumberFormat="1" applyFont="1" applyFill="1" applyBorder="1" applyAlignment="1">
      <alignment horizontal="right" vertical="center" indent="1"/>
    </xf>
    <xf numFmtId="169" fontId="7" fillId="2" borderId="10" xfId="6" applyFont="1" applyFill="1" applyBorder="1" applyAlignment="1">
      <alignment horizontal="right" vertical="center" indent="1"/>
    </xf>
    <xf numFmtId="3" fontId="7" fillId="2" borderId="27" xfId="5" applyNumberFormat="1" applyFont="1" applyFill="1" applyBorder="1" applyAlignment="1">
      <alignment vertical="center"/>
    </xf>
    <xf numFmtId="3" fontId="7" fillId="2" borderId="0" xfId="5" applyNumberFormat="1" applyFont="1" applyFill="1" applyAlignment="1">
      <alignment vertical="center"/>
    </xf>
    <xf numFmtId="169" fontId="7" fillId="2" borderId="0" xfId="6" applyFont="1" applyFill="1" applyAlignment="1">
      <alignment vertical="center"/>
    </xf>
    <xf numFmtId="0" fontId="7" fillId="2" borderId="0" xfId="5" applyFont="1" applyFill="1" applyAlignment="1">
      <alignment vertical="center"/>
    </xf>
    <xf numFmtId="175" fontId="7" fillId="0" borderId="0" xfId="6" applyNumberFormat="1" applyFont="1" applyFill="1" applyBorder="1" applyAlignment="1">
      <alignment horizontal="right" vertical="center" indent="1"/>
    </xf>
    <xf numFmtId="169" fontId="7" fillId="0" borderId="0" xfId="6" applyFont="1" applyFill="1" applyBorder="1" applyAlignment="1">
      <alignment horizontal="right" vertical="center" indent="1"/>
    </xf>
    <xf numFmtId="175" fontId="7" fillId="0" borderId="0" xfId="6" quotePrefix="1" applyNumberFormat="1" applyFont="1" applyFill="1" applyAlignment="1">
      <alignment horizontal="right" vertical="center" indent="1"/>
    </xf>
    <xf numFmtId="169" fontId="7" fillId="0" borderId="0" xfId="6" quotePrefix="1" applyFont="1" applyFill="1" applyAlignment="1">
      <alignment horizontal="right" vertical="center" indent="1"/>
    </xf>
    <xf numFmtId="175" fontId="7" fillId="0" borderId="0" xfId="6" quotePrefix="1" applyNumberFormat="1" applyFont="1" applyBorder="1" applyAlignment="1">
      <alignment horizontal="right" vertical="center" indent="1"/>
    </xf>
    <xf numFmtId="0" fontId="7" fillId="2" borderId="24" xfId="5" applyFont="1" applyFill="1" applyBorder="1" applyAlignment="1">
      <alignment vertical="top"/>
    </xf>
    <xf numFmtId="0" fontId="7" fillId="2" borderId="18" xfId="5" applyFont="1" applyFill="1" applyBorder="1" applyAlignment="1">
      <alignment vertical="top" wrapText="1"/>
    </xf>
    <xf numFmtId="169" fontId="7" fillId="2" borderId="24" xfId="6" applyFont="1" applyFill="1" applyBorder="1" applyAlignment="1">
      <alignment horizontal="right" vertical="top"/>
    </xf>
    <xf numFmtId="169" fontId="7" fillId="2" borderId="19" xfId="6" applyFont="1" applyFill="1" applyBorder="1" applyAlignment="1">
      <alignment horizontal="right" vertical="top"/>
    </xf>
    <xf numFmtId="169" fontId="7" fillId="2" borderId="18" xfId="6" applyFont="1" applyFill="1" applyBorder="1" applyAlignment="1">
      <alignment horizontal="right" vertical="top"/>
    </xf>
    <xf numFmtId="169" fontId="7" fillId="2" borderId="18" xfId="6" applyFont="1" applyFill="1" applyBorder="1" applyAlignment="1">
      <alignment vertical="top"/>
    </xf>
    <xf numFmtId="175" fontId="7" fillId="2" borderId="24" xfId="6" applyNumberFormat="1" applyFont="1" applyFill="1" applyBorder="1" applyAlignment="1">
      <alignment horizontal="right" vertical="top"/>
    </xf>
    <xf numFmtId="169" fontId="7" fillId="2" borderId="19" xfId="6" applyFont="1" applyFill="1" applyBorder="1" applyAlignment="1">
      <alignment vertical="top"/>
    </xf>
    <xf numFmtId="0" fontId="9" fillId="2" borderId="0" xfId="5" applyFont="1" applyFill="1" applyAlignment="1">
      <alignment vertical="center"/>
    </xf>
    <xf numFmtId="0" fontId="9" fillId="2" borderId="0" xfId="5" applyFont="1" applyFill="1"/>
    <xf numFmtId="0" fontId="9" fillId="2" borderId="0" xfId="5" applyFont="1" applyFill="1" applyAlignment="1">
      <alignment horizontal="center"/>
    </xf>
    <xf numFmtId="2" fontId="9" fillId="2" borderId="0" xfId="5" applyNumberFormat="1" applyFont="1" applyFill="1" applyAlignment="1">
      <alignment horizontal="center"/>
    </xf>
    <xf numFmtId="0" fontId="7" fillId="2" borderId="0" xfId="5" applyFont="1" applyFill="1"/>
    <xf numFmtId="169" fontId="7" fillId="2" borderId="0" xfId="6" applyFont="1" applyFill="1"/>
    <xf numFmtId="0" fontId="7" fillId="2" borderId="0" xfId="5" applyFont="1" applyFill="1" applyAlignment="1">
      <alignment horizontal="center"/>
    </xf>
    <xf numFmtId="0" fontId="6" fillId="21" borderId="5" xfId="5" applyFont="1" applyFill="1" applyBorder="1" applyAlignment="1">
      <alignment horizontal="center" vertical="center"/>
    </xf>
    <xf numFmtId="0" fontId="5" fillId="2" borderId="0" xfId="5" applyFont="1" applyFill="1"/>
    <xf numFmtId="4" fontId="6" fillId="21" borderId="19" xfId="5" applyNumberFormat="1" applyFont="1" applyFill="1" applyBorder="1" applyAlignment="1">
      <alignment horizontal="center" vertical="center"/>
    </xf>
    <xf numFmtId="0" fontId="6" fillId="21" borderId="15" xfId="5" applyFont="1" applyFill="1" applyBorder="1" applyAlignment="1">
      <alignment horizontal="center" vertical="center"/>
    </xf>
    <xf numFmtId="0" fontId="7" fillId="2" borderId="27" xfId="5" applyFont="1" applyFill="1" applyBorder="1"/>
    <xf numFmtId="0" fontId="7" fillId="2" borderId="10" xfId="5" applyFont="1" applyFill="1" applyBorder="1" applyAlignment="1">
      <alignment horizontal="center"/>
    </xf>
    <xf numFmtId="169" fontId="6" fillId="21" borderId="0" xfId="6" applyFont="1" applyFill="1" applyAlignment="1">
      <alignment horizontal="right" vertical="center"/>
    </xf>
    <xf numFmtId="0" fontId="6" fillId="21" borderId="10" xfId="5" applyFont="1" applyFill="1" applyBorder="1" applyAlignment="1">
      <alignment horizontal="center"/>
    </xf>
    <xf numFmtId="4" fontId="5" fillId="2" borderId="0" xfId="5" applyNumberFormat="1" applyFont="1" applyFill="1"/>
    <xf numFmtId="4" fontId="7" fillId="2" borderId="0" xfId="5" applyNumberFormat="1" applyFont="1" applyFill="1"/>
    <xf numFmtId="169" fontId="7" fillId="2" borderId="0" xfId="6" applyFont="1" applyFill="1" applyBorder="1" applyAlignment="1">
      <alignment horizontal="center" vertical="center"/>
    </xf>
    <xf numFmtId="0" fontId="7" fillId="5" borderId="27" xfId="5" applyFont="1" applyFill="1" applyBorder="1"/>
    <xf numFmtId="0" fontId="6" fillId="5" borderId="0" xfId="5" applyFont="1" applyFill="1"/>
    <xf numFmtId="0" fontId="7" fillId="5" borderId="0" xfId="5" applyFont="1" applyFill="1"/>
    <xf numFmtId="169" fontId="7" fillId="5" borderId="0" xfId="6" applyFont="1" applyFill="1" applyAlignment="1">
      <alignment horizontal="right" vertical="center"/>
    </xf>
    <xf numFmtId="0" fontId="7" fillId="5" borderId="10" xfId="5" applyFont="1" applyFill="1" applyBorder="1" applyAlignment="1">
      <alignment horizontal="center"/>
    </xf>
    <xf numFmtId="169" fontId="5" fillId="2" borderId="0" xfId="6" applyFont="1" applyFill="1"/>
    <xf numFmtId="169" fontId="7" fillId="2" borderId="0" xfId="6" applyFont="1" applyFill="1" applyBorder="1" applyAlignment="1">
      <alignment horizontal="right" vertical="center"/>
    </xf>
    <xf numFmtId="169" fontId="7" fillId="0" borderId="0" xfId="6" applyFont="1" applyAlignment="1">
      <alignment horizontal="right" vertical="center"/>
    </xf>
    <xf numFmtId="169" fontId="7" fillId="2" borderId="0" xfId="6" applyFont="1" applyFill="1" applyAlignment="1">
      <alignment horizontal="right" vertical="center"/>
    </xf>
    <xf numFmtId="0" fontId="7" fillId="2" borderId="24" xfId="5" applyFont="1" applyFill="1" applyBorder="1"/>
    <xf numFmtId="0" fontId="7" fillId="2" borderId="18" xfId="5" applyFont="1" applyFill="1" applyBorder="1"/>
    <xf numFmtId="4" fontId="7" fillId="2" borderId="18" xfId="5" applyNumberFormat="1" applyFont="1" applyFill="1" applyBorder="1" applyAlignment="1">
      <alignment horizontal="right" indent="4"/>
    </xf>
    <xf numFmtId="0" fontId="7" fillId="2" borderId="19" xfId="5" applyFont="1" applyFill="1" applyBorder="1" applyAlignment="1">
      <alignment horizontal="center"/>
    </xf>
    <xf numFmtId="4" fontId="5" fillId="2" borderId="0" xfId="5" applyNumberFormat="1" applyFont="1" applyFill="1" applyAlignment="1">
      <alignment horizontal="right"/>
    </xf>
    <xf numFmtId="0" fontId="7" fillId="2" borderId="0" xfId="5" applyFont="1" applyFill="1" applyAlignment="1">
      <alignment wrapText="1"/>
    </xf>
    <xf numFmtId="0" fontId="6" fillId="2" borderId="10" xfId="5" applyFont="1" applyFill="1" applyBorder="1" applyAlignment="1">
      <alignment vertical="center"/>
    </xf>
    <xf numFmtId="0" fontId="6" fillId="21" borderId="17" xfId="5" applyFont="1" applyFill="1" applyBorder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6" fillId="2" borderId="10" xfId="5" applyFont="1" applyFill="1" applyBorder="1"/>
    <xf numFmtId="0" fontId="6" fillId="2" borderId="20" xfId="5" applyFont="1" applyFill="1" applyBorder="1"/>
    <xf numFmtId="0" fontId="6" fillId="2" borderId="16" xfId="5" applyFont="1" applyFill="1" applyBorder="1"/>
    <xf numFmtId="0" fontId="6" fillId="2" borderId="16" xfId="5" applyFont="1" applyFill="1" applyBorder="1" applyAlignment="1">
      <alignment horizontal="center"/>
    </xf>
    <xf numFmtId="0" fontId="6" fillId="2" borderId="17" xfId="5" applyFont="1" applyFill="1" applyBorder="1" applyAlignment="1">
      <alignment horizontal="center"/>
    </xf>
    <xf numFmtId="0" fontId="6" fillId="2" borderId="0" xfId="5" applyFont="1" applyFill="1"/>
    <xf numFmtId="169" fontId="6" fillId="21" borderId="0" xfId="6" applyFont="1" applyFill="1" applyAlignment="1">
      <alignment horizontal="right"/>
    </xf>
    <xf numFmtId="169" fontId="6" fillId="21" borderId="10" xfId="6" applyFont="1" applyFill="1" applyBorder="1" applyAlignment="1">
      <alignment horizontal="right"/>
    </xf>
    <xf numFmtId="4" fontId="6" fillId="2" borderId="0" xfId="5" applyNumberFormat="1" applyFont="1" applyFill="1"/>
    <xf numFmtId="179" fontId="33" fillId="2" borderId="0" xfId="5" applyNumberFormat="1" applyFont="1" applyFill="1"/>
    <xf numFmtId="4" fontId="33" fillId="2" borderId="0" xfId="5" applyNumberFormat="1" applyFont="1" applyFill="1"/>
    <xf numFmtId="180" fontId="33" fillId="2" borderId="0" xfId="5" applyNumberFormat="1" applyFont="1" applyFill="1"/>
    <xf numFmtId="0" fontId="7" fillId="2" borderId="10" xfId="5" applyFont="1" applyFill="1" applyBorder="1"/>
    <xf numFmtId="169" fontId="7" fillId="2" borderId="0" xfId="6" applyFont="1" applyFill="1" applyBorder="1" applyAlignment="1">
      <alignment horizontal="right"/>
    </xf>
    <xf numFmtId="169" fontId="7" fillId="2" borderId="10" xfId="6" applyFont="1" applyFill="1" applyBorder="1" applyAlignment="1">
      <alignment horizontal="right"/>
    </xf>
    <xf numFmtId="0" fontId="32" fillId="2" borderId="0" xfId="5" applyFont="1" applyFill="1"/>
    <xf numFmtId="169" fontId="6" fillId="5" borderId="0" xfId="6" applyFont="1" applyFill="1" applyAlignment="1">
      <alignment horizontal="right"/>
    </xf>
    <xf numFmtId="169" fontId="6" fillId="5" borderId="10" xfId="6" applyFont="1" applyFill="1" applyBorder="1" applyAlignment="1">
      <alignment horizontal="right"/>
    </xf>
    <xf numFmtId="177" fontId="32" fillId="2" borderId="0" xfId="5" applyNumberFormat="1" applyFont="1" applyFill="1"/>
    <xf numFmtId="179" fontId="32" fillId="2" borderId="0" xfId="5" applyNumberFormat="1" applyFont="1" applyFill="1"/>
    <xf numFmtId="180" fontId="32" fillId="2" borderId="0" xfId="5" applyNumberFormat="1" applyFont="1" applyFill="1"/>
    <xf numFmtId="169" fontId="7" fillId="0" borderId="0" xfId="6" quotePrefix="1" applyFont="1" applyBorder="1" applyAlignment="1">
      <alignment horizontal="right"/>
    </xf>
    <xf numFmtId="0" fontId="7" fillId="0" borderId="10" xfId="5" applyFont="1" applyBorder="1"/>
    <xf numFmtId="169" fontId="7" fillId="2" borderId="0" xfId="6" quotePrefix="1" applyFont="1" applyFill="1" applyBorder="1" applyAlignment="1">
      <alignment horizontal="right"/>
    </xf>
    <xf numFmtId="4" fontId="7" fillId="2" borderId="0" xfId="5" applyNumberFormat="1" applyFont="1" applyFill="1" applyAlignment="1">
      <alignment horizontal="left"/>
    </xf>
    <xf numFmtId="0" fontId="7" fillId="0" borderId="0" xfId="11" applyFont="1"/>
    <xf numFmtId="169" fontId="7" fillId="0" borderId="10" xfId="6" applyFont="1" applyFill="1" applyBorder="1" applyAlignment="1">
      <alignment horizontal="right"/>
    </xf>
    <xf numFmtId="4" fontId="7" fillId="2" borderId="18" xfId="5" applyNumberFormat="1" applyFont="1" applyFill="1" applyBorder="1" applyAlignment="1">
      <alignment horizontal="center"/>
    </xf>
    <xf numFmtId="4" fontId="7" fillId="2" borderId="19" xfId="5" applyNumberFormat="1" applyFont="1" applyFill="1" applyBorder="1" applyAlignment="1">
      <alignment horizontal="right"/>
    </xf>
    <xf numFmtId="4" fontId="7" fillId="2" borderId="0" xfId="5" applyNumberFormat="1" applyFont="1" applyFill="1" applyAlignment="1">
      <alignment horizontal="center"/>
    </xf>
    <xf numFmtId="0" fontId="6" fillId="2" borderId="27" xfId="5" applyFont="1" applyFill="1" applyBorder="1" applyAlignment="1">
      <alignment vertical="center"/>
    </xf>
    <xf numFmtId="0" fontId="6" fillId="2" borderId="0" xfId="5" applyFont="1" applyFill="1" applyAlignment="1">
      <alignment horizontal="center" vertical="center"/>
    </xf>
    <xf numFmtId="0" fontId="6" fillId="21" borderId="10" xfId="5" applyFont="1" applyFill="1" applyBorder="1" applyAlignment="1">
      <alignment vertical="center"/>
    </xf>
    <xf numFmtId="4" fontId="6" fillId="2" borderId="0" xfId="5" applyNumberFormat="1" applyFont="1" applyFill="1" applyAlignment="1">
      <alignment vertical="center"/>
    </xf>
    <xf numFmtId="0" fontId="7" fillId="2" borderId="10" xfId="5" applyFont="1" applyFill="1" applyBorder="1" applyAlignment="1">
      <alignment vertical="center"/>
    </xf>
    <xf numFmtId="0" fontId="7" fillId="5" borderId="27" xfId="5" applyFont="1" applyFill="1" applyBorder="1" applyAlignment="1">
      <alignment vertical="center"/>
    </xf>
    <xf numFmtId="0" fontId="6" fillId="5" borderId="0" xfId="5" applyFont="1" applyFill="1" applyAlignment="1">
      <alignment vertical="center"/>
    </xf>
    <xf numFmtId="0" fontId="7" fillId="5" borderId="10" xfId="5" applyFont="1" applyFill="1" applyBorder="1" applyAlignment="1">
      <alignment vertical="center"/>
    </xf>
    <xf numFmtId="169" fontId="39" fillId="0" borderId="0" xfId="6" applyFont="1" applyFill="1" applyAlignment="1">
      <alignment horizontal="right" vertical="center"/>
    </xf>
    <xf numFmtId="0" fontId="7" fillId="2" borderId="27" xfId="5" applyFont="1" applyFill="1" applyBorder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7" fillId="2" borderId="10" xfId="5" applyFont="1" applyFill="1" applyBorder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169" fontId="7" fillId="5" borderId="0" xfId="6" applyFont="1" applyFill="1" applyBorder="1" applyAlignment="1">
      <alignment horizontal="right" vertical="center"/>
    </xf>
    <xf numFmtId="0" fontId="7" fillId="0" borderId="10" xfId="5" applyFont="1" applyBorder="1" applyAlignment="1">
      <alignment vertical="center"/>
    </xf>
    <xf numFmtId="169" fontId="7" fillId="5" borderId="0" xfId="6" applyFont="1" applyFill="1" applyAlignment="1">
      <alignment vertical="center"/>
    </xf>
    <xf numFmtId="169" fontId="7" fillId="2" borderId="0" xfId="6" applyFont="1" applyFill="1" applyBorder="1" applyAlignment="1">
      <alignment vertical="center"/>
    </xf>
    <xf numFmtId="0" fontId="7" fillId="2" borderId="24" xfId="5" applyFont="1" applyFill="1" applyBorder="1" applyAlignment="1">
      <alignment vertical="center"/>
    </xf>
    <xf numFmtId="0" fontId="7" fillId="2" borderId="18" xfId="5" applyFont="1" applyFill="1" applyBorder="1" applyAlignment="1">
      <alignment vertical="center"/>
    </xf>
    <xf numFmtId="169" fontId="7" fillId="2" borderId="18" xfId="6" applyFont="1" applyFill="1" applyBorder="1" applyAlignment="1">
      <alignment horizontal="center" vertical="center"/>
    </xf>
    <xf numFmtId="169" fontId="7" fillId="0" borderId="18" xfId="6" applyFont="1" applyFill="1" applyBorder="1" applyAlignment="1">
      <alignment horizontal="right" vertical="center"/>
    </xf>
    <xf numFmtId="0" fontId="7" fillId="2" borderId="19" xfId="5" applyFont="1" applyFill="1" applyBorder="1" applyAlignment="1">
      <alignment vertical="center"/>
    </xf>
    <xf numFmtId="0" fontId="15" fillId="2" borderId="0" xfId="5" applyFont="1" applyFill="1"/>
    <xf numFmtId="4" fontId="6" fillId="21" borderId="17" xfId="5" applyNumberFormat="1" applyFont="1" applyFill="1" applyBorder="1" applyAlignment="1">
      <alignment horizontal="center"/>
    </xf>
    <xf numFmtId="4" fontId="6" fillId="21" borderId="5" xfId="5" applyNumberFormat="1" applyFont="1" applyFill="1" applyBorder="1" applyAlignment="1">
      <alignment horizontal="center"/>
    </xf>
    <xf numFmtId="4" fontId="6" fillId="21" borderId="15" xfId="5" applyNumberFormat="1" applyFont="1" applyFill="1" applyBorder="1" applyAlignment="1">
      <alignment horizontal="center"/>
    </xf>
    <xf numFmtId="4" fontId="7" fillId="2" borderId="0" xfId="5" applyNumberFormat="1" applyFont="1" applyFill="1" applyAlignment="1">
      <alignment horizontal="right"/>
    </xf>
    <xf numFmtId="4" fontId="7" fillId="2" borderId="10" xfId="5" applyNumberFormat="1" applyFont="1" applyFill="1" applyBorder="1"/>
    <xf numFmtId="4" fontId="6" fillId="21" borderId="10" xfId="5" applyNumberFormat="1" applyFont="1" applyFill="1" applyBorder="1" applyAlignment="1">
      <alignment horizontal="center"/>
    </xf>
    <xf numFmtId="169" fontId="7" fillId="2" borderId="0" xfId="6" applyFont="1" applyFill="1" applyAlignment="1">
      <alignment horizontal="right"/>
    </xf>
    <xf numFmtId="4" fontId="7" fillId="2" borderId="10" xfId="5" applyNumberFormat="1" applyFont="1" applyFill="1" applyBorder="1" applyAlignment="1">
      <alignment horizontal="center"/>
    </xf>
    <xf numFmtId="4" fontId="7" fillId="5" borderId="10" xfId="5" applyNumberFormat="1" applyFont="1" applyFill="1" applyBorder="1" applyAlignment="1">
      <alignment horizontal="center"/>
    </xf>
    <xf numFmtId="4" fontId="7" fillId="0" borderId="10" xfId="5" applyNumberFormat="1" applyFont="1" applyBorder="1" applyAlignment="1">
      <alignment horizontal="center"/>
    </xf>
    <xf numFmtId="4" fontId="6" fillId="5" borderId="0" xfId="5" applyNumberFormat="1" applyFont="1" applyFill="1" applyAlignment="1">
      <alignment horizontal="right"/>
    </xf>
    <xf numFmtId="4" fontId="7" fillId="2" borderId="19" xfId="5" applyNumberFormat="1" applyFont="1" applyFill="1" applyBorder="1" applyAlignment="1">
      <alignment horizontal="center"/>
    </xf>
    <xf numFmtId="0" fontId="0" fillId="11" borderId="0" xfId="0" applyFill="1"/>
    <xf numFmtId="0" fontId="32" fillId="0" borderId="0" xfId="5" applyFont="1" applyAlignment="1">
      <alignment vertical="center"/>
    </xf>
    <xf numFmtId="0" fontId="6" fillId="0" borderId="0" xfId="5" applyFont="1" applyAlignment="1">
      <alignment horizontal="left" vertical="center"/>
    </xf>
    <xf numFmtId="181" fontId="6" fillId="19" borderId="25" xfId="5" applyNumberFormat="1" applyFont="1" applyFill="1" applyBorder="1" applyAlignment="1">
      <alignment horizontal="center" vertical="center"/>
    </xf>
    <xf numFmtId="181" fontId="6" fillId="19" borderId="21" xfId="5" applyNumberFormat="1" applyFont="1" applyFill="1" applyBorder="1" applyAlignment="1">
      <alignment horizontal="center" vertical="center"/>
    </xf>
    <xf numFmtId="0" fontId="33" fillId="0" borderId="0" xfId="5" applyFont="1" applyAlignment="1">
      <alignment vertical="center"/>
    </xf>
    <xf numFmtId="37" fontId="6" fillId="0" borderId="0" xfId="5" applyNumberFormat="1" applyFont="1" applyAlignment="1">
      <alignment vertical="center"/>
    </xf>
    <xf numFmtId="37" fontId="6" fillId="0" borderId="16" xfId="5" applyNumberFormat="1" applyFont="1" applyBorder="1" applyAlignment="1">
      <alignment vertical="center"/>
    </xf>
    <xf numFmtId="37" fontId="6" fillId="0" borderId="17" xfId="5" applyNumberFormat="1" applyFont="1" applyBorder="1" applyAlignment="1">
      <alignment vertical="center"/>
    </xf>
    <xf numFmtId="0" fontId="6" fillId="19" borderId="27" xfId="5" applyFont="1" applyFill="1" applyBorder="1" applyAlignment="1">
      <alignment horizontal="left" vertical="center" indent="1"/>
    </xf>
    <xf numFmtId="0" fontId="6" fillId="19" borderId="0" xfId="5" applyFont="1" applyFill="1" applyAlignment="1">
      <alignment vertical="center"/>
    </xf>
    <xf numFmtId="3" fontId="6" fillId="19" borderId="0" xfId="5" applyNumberFormat="1" applyFont="1" applyFill="1" applyAlignment="1">
      <alignment vertical="center"/>
    </xf>
    <xf numFmtId="175" fontId="6" fillId="19" borderId="0" xfId="6" applyNumberFormat="1" applyFont="1" applyFill="1" applyBorder="1" applyAlignment="1">
      <alignment vertical="center"/>
    </xf>
    <xf numFmtId="175" fontId="6" fillId="19" borderId="10" xfId="6" applyNumberFormat="1" applyFont="1" applyFill="1" applyBorder="1" applyAlignment="1">
      <alignment vertical="center"/>
    </xf>
    <xf numFmtId="182" fontId="32" fillId="0" borderId="0" xfId="5" applyNumberFormat="1" applyFont="1" applyAlignment="1">
      <alignment vertical="center"/>
    </xf>
    <xf numFmtId="3" fontId="6" fillId="0" borderId="0" xfId="5" applyNumberFormat="1" applyFont="1" applyAlignment="1">
      <alignment vertical="center"/>
    </xf>
    <xf numFmtId="175" fontId="6" fillId="0" borderId="0" xfId="6" applyNumberFormat="1" applyFont="1" applyFill="1" applyBorder="1" applyAlignment="1">
      <alignment vertical="center"/>
    </xf>
    <xf numFmtId="175" fontId="6" fillId="0" borderId="10" xfId="6" applyNumberFormat="1" applyFont="1" applyFill="1" applyBorder="1" applyAlignment="1">
      <alignment vertical="center"/>
    </xf>
    <xf numFmtId="175" fontId="7" fillId="0" borderId="10" xfId="6" quotePrefix="1" applyNumberFormat="1" applyFont="1" applyFill="1" applyBorder="1" applyAlignment="1">
      <alignment horizontal="right" vertical="center"/>
    </xf>
    <xf numFmtId="4" fontId="32" fillId="0" borderId="0" xfId="5" applyNumberFormat="1" applyFont="1" applyAlignment="1">
      <alignment vertical="center"/>
    </xf>
    <xf numFmtId="175" fontId="5" fillId="0" borderId="0" xfId="6" applyNumberFormat="1" applyFont="1" applyBorder="1" applyAlignment="1">
      <alignment horizontal="right" vertical="center"/>
    </xf>
    <xf numFmtId="175" fontId="5" fillId="0" borderId="10" xfId="6" applyNumberFormat="1" applyFont="1" applyBorder="1" applyAlignment="1">
      <alignment horizontal="right" vertical="center"/>
    </xf>
    <xf numFmtId="175" fontId="32" fillId="0" borderId="0" xfId="5" applyNumberFormat="1" applyFont="1" applyAlignment="1">
      <alignment vertical="center"/>
    </xf>
    <xf numFmtId="175" fontId="7" fillId="0" borderId="0" xfId="6" applyNumberFormat="1" applyFont="1" applyFill="1" applyBorder="1" applyAlignment="1">
      <alignment vertical="center"/>
    </xf>
    <xf numFmtId="175" fontId="7" fillId="0" borderId="10" xfId="6" applyNumberFormat="1" applyFont="1" applyFill="1" applyBorder="1" applyAlignment="1">
      <alignment vertical="center"/>
    </xf>
    <xf numFmtId="176" fontId="32" fillId="0" borderId="0" xfId="5" applyNumberFormat="1" applyFont="1" applyAlignment="1">
      <alignment vertical="center"/>
    </xf>
    <xf numFmtId="177" fontId="32" fillId="0" borderId="0" xfId="5" applyNumberFormat="1" applyFont="1" applyAlignment="1">
      <alignment vertical="center"/>
    </xf>
    <xf numFmtId="175" fontId="7" fillId="0" borderId="0" xfId="6" applyNumberFormat="1" applyFont="1" applyFill="1" applyBorder="1" applyAlignment="1">
      <alignment horizontal="right" vertical="justify"/>
    </xf>
    <xf numFmtId="175" fontId="7" fillId="0" borderId="10" xfId="6" applyNumberFormat="1" applyFont="1" applyFill="1" applyBorder="1" applyAlignment="1">
      <alignment horizontal="right" vertical="justify"/>
    </xf>
    <xf numFmtId="175" fontId="0" fillId="0" borderId="0" xfId="6" applyNumberFormat="1" applyFont="1" applyFill="1" applyBorder="1" applyAlignment="1">
      <alignment horizontal="right"/>
    </xf>
    <xf numFmtId="175" fontId="0" fillId="0" borderId="10" xfId="6" applyNumberFormat="1" applyFont="1" applyFill="1" applyBorder="1" applyAlignment="1">
      <alignment horizontal="right"/>
    </xf>
    <xf numFmtId="175" fontId="7" fillId="0" borderId="10" xfId="6" applyNumberFormat="1" applyFont="1" applyFill="1" applyBorder="1"/>
    <xf numFmtId="3" fontId="7" fillId="0" borderId="10" xfId="5" quotePrefix="1" applyNumberFormat="1" applyFont="1" applyBorder="1" applyAlignment="1">
      <alignment horizontal="right" vertical="center"/>
    </xf>
    <xf numFmtId="3" fontId="6" fillId="19" borderId="10" xfId="5" applyNumberFormat="1" applyFont="1" applyFill="1" applyBorder="1" applyAlignment="1">
      <alignment vertical="center"/>
    </xf>
    <xf numFmtId="3" fontId="6" fillId="0" borderId="10" xfId="5" applyNumberFormat="1" applyFont="1" applyBorder="1" applyAlignment="1">
      <alignment vertical="center"/>
    </xf>
    <xf numFmtId="39" fontId="7" fillId="0" borderId="19" xfId="5" applyNumberFormat="1" applyFont="1" applyBorder="1" applyAlignment="1">
      <alignment vertical="center"/>
    </xf>
    <xf numFmtId="0" fontId="40" fillId="0" borderId="0" xfId="5" applyFont="1"/>
    <xf numFmtId="0" fontId="41" fillId="0" borderId="0" xfId="5" applyFont="1"/>
    <xf numFmtId="0" fontId="21" fillId="0" borderId="0" xfId="5" applyFont="1" applyAlignment="1">
      <alignment vertical="center"/>
    </xf>
    <xf numFmtId="0" fontId="6" fillId="19" borderId="25" xfId="5" applyFont="1" applyFill="1" applyBorder="1" applyAlignment="1">
      <alignment horizontal="center" vertical="center"/>
    </xf>
    <xf numFmtId="3" fontId="6" fillId="0" borderId="16" xfId="5" applyNumberFormat="1" applyFont="1" applyBorder="1" applyAlignment="1">
      <alignment vertical="center"/>
    </xf>
    <xf numFmtId="3" fontId="6" fillId="0" borderId="17" xfId="5" applyNumberFormat="1" applyFont="1" applyBorder="1" applyAlignment="1">
      <alignment vertical="center"/>
    </xf>
    <xf numFmtId="0" fontId="6" fillId="19" borderId="0" xfId="5" applyFont="1" applyFill="1" applyAlignment="1">
      <alignment horizontal="center" vertical="center"/>
    </xf>
    <xf numFmtId="168" fontId="33" fillId="0" borderId="0" xfId="5" applyNumberFormat="1" applyFont="1" applyAlignment="1">
      <alignment vertical="center"/>
    </xf>
    <xf numFmtId="175" fontId="0" fillId="0" borderId="0" xfId="6" applyNumberFormat="1" applyFont="1" applyBorder="1"/>
    <xf numFmtId="175" fontId="0" fillId="0" borderId="10" xfId="6" applyNumberFormat="1" applyFont="1" applyBorder="1"/>
    <xf numFmtId="183" fontId="33" fillId="0" borderId="0" xfId="5" applyNumberFormat="1" applyFont="1" applyAlignment="1">
      <alignment vertical="center"/>
    </xf>
    <xf numFmtId="175" fontId="0" fillId="0" borderId="0" xfId="6" applyNumberFormat="1" applyFont="1" applyFill="1" applyBorder="1"/>
    <xf numFmtId="175" fontId="0" fillId="0" borderId="10" xfId="6" applyNumberFormat="1" applyFont="1" applyFill="1" applyBorder="1"/>
    <xf numFmtId="0" fontId="42" fillId="0" borderId="0" xfId="5" applyFont="1" applyAlignment="1">
      <alignment vertical="center"/>
    </xf>
    <xf numFmtId="0" fontId="7" fillId="0" borderId="0" xfId="5" applyAlignment="1">
      <alignment horizontal="left" indent="1"/>
    </xf>
    <xf numFmtId="184" fontId="33" fillId="0" borderId="0" xfId="5" applyNumberFormat="1" applyFont="1" applyAlignment="1">
      <alignment vertical="center"/>
    </xf>
    <xf numFmtId="3" fontId="7" fillId="0" borderId="18" xfId="5" applyNumberFormat="1" applyFont="1" applyBorder="1" applyAlignment="1">
      <alignment vertical="center"/>
    </xf>
    <xf numFmtId="3" fontId="7" fillId="0" borderId="19" xfId="5" applyNumberFormat="1" applyFont="1" applyBorder="1" applyAlignment="1">
      <alignment vertical="center"/>
    </xf>
    <xf numFmtId="3" fontId="30" fillId="0" borderId="0" xfId="5" applyNumberFormat="1" applyFont="1"/>
    <xf numFmtId="3" fontId="41" fillId="0" borderId="0" xfId="5" applyNumberFormat="1" applyFont="1"/>
    <xf numFmtId="0" fontId="43" fillId="11" borderId="0" xfId="12" applyFont="1" applyFill="1"/>
    <xf numFmtId="0" fontId="43" fillId="11" borderId="0" xfId="12" applyFont="1" applyFill="1" applyAlignment="1">
      <alignment vertical="center"/>
    </xf>
    <xf numFmtId="0" fontId="1" fillId="0" borderId="0" xfId="12"/>
    <xf numFmtId="0" fontId="44" fillId="11" borderId="0" xfId="12" applyFont="1" applyFill="1" applyAlignment="1">
      <alignment vertical="center"/>
    </xf>
    <xf numFmtId="0" fontId="45" fillId="11" borderId="0" xfId="12" applyFont="1" applyFill="1" applyAlignment="1">
      <alignment vertical="center"/>
    </xf>
    <xf numFmtId="0" fontId="46" fillId="11" borderId="0" xfId="12" applyFont="1" applyFill="1" applyAlignment="1">
      <alignment vertical="center"/>
    </xf>
    <xf numFmtId="0" fontId="43" fillId="22" borderId="0" xfId="12" applyFont="1" applyFill="1" applyAlignment="1">
      <alignment vertical="center"/>
    </xf>
    <xf numFmtId="0" fontId="46" fillId="22" borderId="0" xfId="12" applyFont="1" applyFill="1" applyAlignment="1">
      <alignment vertical="center"/>
    </xf>
    <xf numFmtId="0" fontId="43" fillId="22" borderId="0" xfId="12" applyFont="1" applyFill="1"/>
    <xf numFmtId="0" fontId="47" fillId="11" borderId="0" xfId="12" applyFont="1" applyFill="1" applyAlignment="1">
      <alignment vertical="center"/>
    </xf>
    <xf numFmtId="0" fontId="48" fillId="11" borderId="0" xfId="12" applyFont="1" applyFill="1" applyAlignment="1">
      <alignment vertical="center"/>
    </xf>
    <xf numFmtId="0" fontId="49" fillId="11" borderId="0" xfId="12" applyFont="1" applyFill="1" applyAlignment="1">
      <alignment vertical="center"/>
    </xf>
    <xf numFmtId="0" fontId="43" fillId="11" borderId="0" xfId="12" applyFont="1" applyFill="1" applyAlignment="1">
      <alignment horizontal="right" vertical="center"/>
    </xf>
    <xf numFmtId="0" fontId="50" fillId="11" borderId="0" xfId="12" applyFont="1" applyFill="1" applyAlignment="1">
      <alignment horizontal="left" vertical="center"/>
    </xf>
    <xf numFmtId="0" fontId="50" fillId="11" borderId="0" xfId="12" applyFont="1" applyFill="1" applyAlignment="1">
      <alignment vertical="center"/>
    </xf>
    <xf numFmtId="0" fontId="7" fillId="11" borderId="0" xfId="12" applyFont="1" applyFill="1"/>
    <xf numFmtId="0" fontId="50" fillId="11" borderId="0" xfId="12" applyFont="1" applyFill="1" applyAlignment="1">
      <alignment horizontal="center" vertical="center"/>
    </xf>
    <xf numFmtId="0" fontId="51" fillId="11" borderId="0" xfId="12" applyFont="1" applyFill="1"/>
    <xf numFmtId="0" fontId="52" fillId="11" borderId="0" xfId="12" applyFont="1" applyFill="1" applyAlignment="1">
      <alignment vertical="center"/>
    </xf>
    <xf numFmtId="0" fontId="53" fillId="11" borderId="0" xfId="12" applyFont="1" applyFill="1"/>
    <xf numFmtId="0" fontId="52" fillId="11" borderId="0" xfId="12" applyFont="1" applyFill="1" applyAlignment="1">
      <alignment horizontal="center" vertical="center"/>
    </xf>
    <xf numFmtId="0" fontId="53" fillId="11" borderId="0" xfId="12" applyFont="1" applyFill="1" applyAlignment="1">
      <alignment vertical="center"/>
    </xf>
    <xf numFmtId="0" fontId="53" fillId="11" borderId="0" xfId="12" applyFont="1" applyFill="1" applyAlignment="1">
      <alignment horizontal="center" vertical="center"/>
    </xf>
    <xf numFmtId="0" fontId="54" fillId="11" borderId="0" xfId="4" applyFont="1" applyFill="1" applyAlignment="1">
      <alignment vertical="center"/>
    </xf>
    <xf numFmtId="0" fontId="5" fillId="11" borderId="0" xfId="4" applyFont="1" applyFill="1" applyAlignment="1">
      <alignment vertical="center"/>
    </xf>
    <xf numFmtId="185" fontId="6" fillId="4" borderId="0" xfId="1" applyNumberFormat="1" applyFont="1" applyFill="1" applyAlignment="1">
      <alignment horizontal="right" vertical="center"/>
    </xf>
    <xf numFmtId="185" fontId="6" fillId="4" borderId="0" xfId="1" applyNumberFormat="1" applyFont="1" applyFill="1" applyBorder="1" applyAlignment="1">
      <alignment horizontal="right" vertical="center"/>
    </xf>
    <xf numFmtId="185" fontId="6" fillId="4" borderId="10" xfId="1" applyNumberFormat="1" applyFont="1" applyFill="1" applyBorder="1" applyAlignment="1">
      <alignment horizontal="right" vertical="center"/>
    </xf>
    <xf numFmtId="185" fontId="0" fillId="2" borderId="0" xfId="1" applyNumberFormat="1" applyFont="1" applyFill="1" applyAlignment="1">
      <alignment horizontal="right"/>
    </xf>
    <xf numFmtId="185" fontId="0" fillId="2" borderId="0" xfId="1" applyNumberFormat="1" applyFont="1" applyFill="1" applyBorder="1" applyAlignment="1">
      <alignment horizontal="right"/>
    </xf>
    <xf numFmtId="185" fontId="0" fillId="2" borderId="10" xfId="1" applyNumberFormat="1" applyFont="1" applyFill="1" applyBorder="1" applyAlignment="1">
      <alignment horizontal="right"/>
    </xf>
    <xf numFmtId="185" fontId="7" fillId="6" borderId="0" xfId="1" applyNumberFormat="1" applyFont="1" applyFill="1" applyAlignment="1">
      <alignment horizontal="right" vertical="center"/>
    </xf>
    <xf numFmtId="185" fontId="7" fillId="5" borderId="0" xfId="1" applyNumberFormat="1" applyFont="1" applyFill="1" applyAlignment="1">
      <alignment horizontal="right"/>
    </xf>
    <xf numFmtId="185" fontId="7" fillId="5" borderId="0" xfId="1" applyNumberFormat="1" applyFont="1" applyFill="1" applyBorder="1" applyAlignment="1">
      <alignment horizontal="right"/>
    </xf>
    <xf numFmtId="185" fontId="7" fillId="5" borderId="10" xfId="1" applyNumberFormat="1" applyFont="1" applyFill="1" applyBorder="1" applyAlignment="1">
      <alignment horizontal="right"/>
    </xf>
    <xf numFmtId="185" fontId="0" fillId="3" borderId="0" xfId="1" applyNumberFormat="1" applyFont="1" applyFill="1" applyAlignment="1">
      <alignment horizontal="right"/>
    </xf>
    <xf numFmtId="185" fontId="0" fillId="3" borderId="0" xfId="1" applyNumberFormat="1" applyFont="1" applyFill="1" applyBorder="1" applyAlignment="1">
      <alignment horizontal="right"/>
    </xf>
    <xf numFmtId="185" fontId="0" fillId="3" borderId="10" xfId="1" applyNumberFormat="1" applyFont="1" applyFill="1" applyBorder="1" applyAlignment="1">
      <alignment horizontal="right"/>
    </xf>
    <xf numFmtId="185" fontId="0" fillId="0" borderId="0" xfId="1" applyNumberFormat="1" applyFont="1" applyAlignment="1">
      <alignment horizontal="right" vertical="center"/>
    </xf>
    <xf numFmtId="185" fontId="7" fillId="8" borderId="10" xfId="1" applyNumberFormat="1" applyFont="1" applyFill="1" applyBorder="1" applyAlignment="1">
      <alignment horizontal="right"/>
    </xf>
    <xf numFmtId="185" fontId="0" fillId="7" borderId="0" xfId="1" applyNumberFormat="1" applyFont="1" applyFill="1" applyAlignment="1">
      <alignment horizontal="right"/>
    </xf>
    <xf numFmtId="185" fontId="0" fillId="7" borderId="0" xfId="1" applyNumberFormat="1" applyFont="1" applyFill="1" applyBorder="1" applyAlignment="1">
      <alignment horizontal="right"/>
    </xf>
    <xf numFmtId="185" fontId="0" fillId="7" borderId="10" xfId="1" applyNumberFormat="1" applyFont="1" applyFill="1" applyBorder="1" applyAlignment="1">
      <alignment horizontal="right"/>
    </xf>
    <xf numFmtId="185" fontId="0" fillId="2" borderId="18" xfId="0" applyNumberFormat="1" applyFill="1" applyBorder="1"/>
    <xf numFmtId="185" fontId="0" fillId="2" borderId="19" xfId="0" applyNumberFormat="1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3" fontId="7" fillId="9" borderId="27" xfId="4" applyNumberFormat="1" applyFill="1" applyBorder="1" applyAlignment="1">
      <alignment horizontal="center"/>
    </xf>
    <xf numFmtId="3" fontId="7" fillId="9" borderId="0" xfId="4" applyNumberFormat="1" applyFill="1" applyAlignment="1">
      <alignment horizontal="center"/>
    </xf>
    <xf numFmtId="1" fontId="6" fillId="9" borderId="23" xfId="4" applyNumberFormat="1" applyFont="1" applyFill="1" applyBorder="1" applyAlignment="1">
      <alignment horizontal="center" vertical="center"/>
    </xf>
    <xf numFmtId="1" fontId="6" fillId="9" borderId="22" xfId="4" applyNumberFormat="1" applyFont="1" applyFill="1" applyBorder="1" applyAlignment="1">
      <alignment horizontal="center" vertical="center"/>
    </xf>
    <xf numFmtId="3" fontId="3" fillId="2" borderId="0" xfId="4" applyNumberFormat="1" applyFont="1" applyFill="1" applyAlignment="1">
      <alignment horizontal="center"/>
    </xf>
    <xf numFmtId="164" fontId="6" fillId="9" borderId="20" xfId="4" applyNumberFormat="1" applyFont="1" applyFill="1" applyBorder="1" applyAlignment="1">
      <alignment horizontal="center" vertical="center"/>
    </xf>
    <xf numFmtId="164" fontId="6" fillId="9" borderId="16" xfId="4" applyNumberFormat="1" applyFont="1" applyFill="1" applyBorder="1" applyAlignment="1">
      <alignment horizontal="center" vertical="center"/>
    </xf>
    <xf numFmtId="164" fontId="6" fillId="9" borderId="17" xfId="4" applyNumberFormat="1" applyFont="1" applyFill="1" applyBorder="1" applyAlignment="1">
      <alignment horizontal="center" vertical="center"/>
    </xf>
    <xf numFmtId="164" fontId="6" fillId="9" borderId="24" xfId="4" applyNumberFormat="1" applyFont="1" applyFill="1" applyBorder="1" applyAlignment="1">
      <alignment horizontal="center" vertical="center"/>
    </xf>
    <xf numFmtId="164" fontId="6" fillId="9" borderId="18" xfId="4" applyNumberFormat="1" applyFont="1" applyFill="1" applyBorder="1" applyAlignment="1">
      <alignment horizontal="center" vertical="center"/>
    </xf>
    <xf numFmtId="164" fontId="6" fillId="9" borderId="19" xfId="4" applyNumberFormat="1" applyFont="1" applyFill="1" applyBorder="1" applyAlignment="1">
      <alignment horizontal="center" vertical="center"/>
    </xf>
    <xf numFmtId="1" fontId="6" fillId="9" borderId="21" xfId="4" applyNumberFormat="1" applyFont="1" applyFill="1" applyBorder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horizontal="center" vertical="top"/>
    </xf>
    <xf numFmtId="164" fontId="6" fillId="12" borderId="21" xfId="5" applyNumberFormat="1" applyFont="1" applyFill="1" applyBorder="1" applyAlignment="1">
      <alignment horizontal="center" vertical="center" wrapText="1"/>
    </xf>
    <xf numFmtId="164" fontId="6" fillId="12" borderId="23" xfId="5" applyNumberFormat="1" applyFont="1" applyFill="1" applyBorder="1" applyAlignment="1">
      <alignment horizontal="center" vertical="center" wrapText="1"/>
    </xf>
    <xf numFmtId="0" fontId="6" fillId="13" borderId="27" xfId="5" applyFont="1" applyFill="1" applyBorder="1" applyAlignment="1">
      <alignment horizontal="center"/>
    </xf>
    <xf numFmtId="0" fontId="6" fillId="13" borderId="0" xfId="5" applyFont="1" applyFill="1" applyAlignment="1">
      <alignment horizontal="center"/>
    </xf>
    <xf numFmtId="3" fontId="9" fillId="0" borderId="16" xfId="5" applyNumberFormat="1" applyFont="1" applyBorder="1" applyAlignment="1">
      <alignment horizontal="left" vertical="center" wrapText="1"/>
    </xf>
    <xf numFmtId="0" fontId="21" fillId="10" borderId="27" xfId="5" applyFont="1" applyFill="1" applyBorder="1" applyAlignment="1">
      <alignment horizontal="center" vertical="center"/>
    </xf>
    <xf numFmtId="0" fontId="21" fillId="10" borderId="0" xfId="5" applyFont="1" applyFill="1" applyAlignment="1">
      <alignment horizontal="center" vertical="center"/>
    </xf>
    <xf numFmtId="0" fontId="21" fillId="10" borderId="17" xfId="5" applyFont="1" applyFill="1" applyBorder="1" applyAlignment="1">
      <alignment horizontal="center" vertical="center"/>
    </xf>
    <xf numFmtId="0" fontId="21" fillId="10" borderId="19" xfId="5" applyFont="1" applyFill="1" applyBorder="1" applyAlignment="1">
      <alignment horizontal="center" vertical="center"/>
    </xf>
    <xf numFmtId="0" fontId="21" fillId="10" borderId="5" xfId="5" applyFont="1" applyFill="1" applyBorder="1" applyAlignment="1">
      <alignment horizontal="center" vertical="center"/>
    </xf>
    <xf numFmtId="0" fontId="21" fillId="10" borderId="15" xfId="5" applyFont="1" applyFill="1" applyBorder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21" fillId="10" borderId="25" xfId="5" applyFont="1" applyFill="1" applyBorder="1" applyAlignment="1">
      <alignment horizontal="center" vertical="center" wrapText="1"/>
    </xf>
    <xf numFmtId="0" fontId="21" fillId="10" borderId="25" xfId="5" applyFont="1" applyFill="1" applyBorder="1" applyAlignment="1">
      <alignment horizontal="center" vertical="center"/>
    </xf>
    <xf numFmtId="3" fontId="3" fillId="0" borderId="0" xfId="5" applyNumberFormat="1" applyFont="1" applyAlignment="1">
      <alignment horizontal="center"/>
    </xf>
    <xf numFmtId="3" fontId="3" fillId="0" borderId="18" xfId="5" applyNumberFormat="1" applyFont="1" applyBorder="1" applyAlignment="1">
      <alignment horizontal="center" vertical="top"/>
    </xf>
    <xf numFmtId="0" fontId="3" fillId="0" borderId="0" xfId="5" applyFont="1" applyAlignment="1">
      <alignment horizontal="center" vertical="center"/>
    </xf>
    <xf numFmtId="164" fontId="6" fillId="17" borderId="21" xfId="5" applyNumberFormat="1" applyFont="1" applyFill="1" applyBorder="1" applyAlignment="1">
      <alignment horizontal="center" vertical="center" wrapText="1"/>
    </xf>
    <xf numFmtId="164" fontId="6" fillId="17" borderId="23" xfId="5" applyNumberFormat="1" applyFont="1" applyFill="1" applyBorder="1" applyAlignment="1">
      <alignment horizontal="center" vertical="center" wrapText="1"/>
    </xf>
    <xf numFmtId="0" fontId="6" fillId="17" borderId="27" xfId="5" applyFont="1" applyFill="1" applyBorder="1" applyAlignment="1">
      <alignment horizontal="center" vertical="center"/>
    </xf>
    <xf numFmtId="0" fontId="6" fillId="17" borderId="0" xfId="5" applyFont="1" applyFill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6" fillId="19" borderId="21" xfId="5" applyFont="1" applyFill="1" applyBorder="1" applyAlignment="1">
      <alignment horizontal="center" vertical="center"/>
    </xf>
    <xf numFmtId="0" fontId="6" fillId="19" borderId="22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6" fillId="19" borderId="23" xfId="5" applyFont="1" applyFill="1" applyBorder="1" applyAlignment="1">
      <alignment horizontal="center" vertical="center"/>
    </xf>
    <xf numFmtId="3" fontId="9" fillId="0" borderId="0" xfId="9" applyNumberFormat="1" applyFont="1" applyAlignment="1">
      <alignment horizontal="justify" vertical="center"/>
    </xf>
    <xf numFmtId="3" fontId="9" fillId="0" borderId="0" xfId="9" applyNumberFormat="1" applyFont="1" applyAlignment="1">
      <alignment horizontal="justify" vertical="center" wrapText="1"/>
    </xf>
    <xf numFmtId="0" fontId="3" fillId="0" borderId="0" xfId="9" applyFont="1" applyAlignment="1">
      <alignment horizontal="center" vertical="center" wrapText="1"/>
    </xf>
    <xf numFmtId="0" fontId="6" fillId="20" borderId="20" xfId="10" applyFont="1" applyFill="1" applyBorder="1" applyAlignment="1">
      <alignment horizontal="center" vertical="center" wrapText="1"/>
    </xf>
    <xf numFmtId="0" fontId="6" fillId="20" borderId="30" xfId="10" applyFont="1" applyFill="1" applyBorder="1" applyAlignment="1">
      <alignment horizontal="center" vertical="center" wrapText="1"/>
    </xf>
    <xf numFmtId="0" fontId="6" fillId="20" borderId="24" xfId="10" applyFont="1" applyFill="1" applyBorder="1" applyAlignment="1">
      <alignment horizontal="center" vertical="center" wrapText="1"/>
    </xf>
    <xf numFmtId="0" fontId="6" fillId="20" borderId="35" xfId="10" applyFont="1" applyFill="1" applyBorder="1" applyAlignment="1">
      <alignment horizontal="center" vertical="center" wrapText="1"/>
    </xf>
    <xf numFmtId="0" fontId="6" fillId="20" borderId="31" xfId="10" applyFont="1" applyFill="1" applyBorder="1" applyAlignment="1">
      <alignment horizontal="center" vertical="center" wrapText="1"/>
    </xf>
    <xf numFmtId="0" fontId="6" fillId="20" borderId="32" xfId="10" applyFont="1" applyFill="1" applyBorder="1" applyAlignment="1">
      <alignment horizontal="center" vertical="center" wrapText="1"/>
    </xf>
    <xf numFmtId="0" fontId="6" fillId="20" borderId="34" xfId="10" applyFont="1" applyFill="1" applyBorder="1" applyAlignment="1">
      <alignment horizontal="center" vertical="center" wrapText="1"/>
    </xf>
    <xf numFmtId="0" fontId="6" fillId="20" borderId="27" xfId="9" applyFont="1" applyFill="1" applyBorder="1" applyAlignment="1">
      <alignment horizontal="center" vertical="center"/>
    </xf>
    <xf numFmtId="0" fontId="6" fillId="20" borderId="0" xfId="9" applyFont="1" applyFill="1" applyAlignment="1">
      <alignment horizontal="center" vertical="center"/>
    </xf>
    <xf numFmtId="0" fontId="6" fillId="20" borderId="39" xfId="10" applyFont="1" applyFill="1" applyBorder="1" applyAlignment="1">
      <alignment horizontal="center" vertical="center" wrapText="1"/>
    </xf>
    <xf numFmtId="0" fontId="6" fillId="20" borderId="33" xfId="10" applyFont="1" applyFill="1" applyBorder="1" applyAlignment="1">
      <alignment horizontal="center" vertical="center" wrapText="1"/>
    </xf>
    <xf numFmtId="0" fontId="9" fillId="2" borderId="0" xfId="5" applyFont="1" applyFill="1" applyAlignment="1">
      <alignment horizontal="justify" vertical="center" wrapText="1"/>
    </xf>
    <xf numFmtId="0" fontId="3" fillId="2" borderId="0" xfId="5" applyFont="1" applyFill="1" applyAlignment="1">
      <alignment horizontal="center" vertical="top" wrapText="1"/>
    </xf>
    <xf numFmtId="0" fontId="6" fillId="21" borderId="20" xfId="5" applyFont="1" applyFill="1" applyBorder="1" applyAlignment="1">
      <alignment horizontal="center" vertical="center" wrapText="1"/>
    </xf>
    <xf numFmtId="0" fontId="6" fillId="21" borderId="17" xfId="5" applyFont="1" applyFill="1" applyBorder="1" applyAlignment="1">
      <alignment horizontal="center" vertical="center" wrapText="1"/>
    </xf>
    <xf numFmtId="0" fontId="6" fillId="21" borderId="24" xfId="5" applyFont="1" applyFill="1" applyBorder="1" applyAlignment="1">
      <alignment horizontal="center" vertical="center" wrapText="1"/>
    </xf>
    <xf numFmtId="0" fontId="6" fillId="21" borderId="19" xfId="5" applyFont="1" applyFill="1" applyBorder="1" applyAlignment="1">
      <alignment horizontal="center" vertical="center" wrapText="1"/>
    </xf>
    <xf numFmtId="0" fontId="6" fillId="21" borderId="21" xfId="5" applyFont="1" applyFill="1" applyBorder="1" applyAlignment="1">
      <alignment horizontal="center" vertical="center"/>
    </xf>
    <xf numFmtId="0" fontId="6" fillId="21" borderId="22" xfId="5" applyFont="1" applyFill="1" applyBorder="1" applyAlignment="1">
      <alignment horizontal="center" vertical="center"/>
    </xf>
    <xf numFmtId="1" fontId="6" fillId="21" borderId="27" xfId="5" applyNumberFormat="1" applyFont="1" applyFill="1" applyBorder="1" applyAlignment="1">
      <alignment horizontal="center" vertical="top"/>
    </xf>
    <xf numFmtId="1" fontId="6" fillId="21" borderId="0" xfId="5" applyNumberFormat="1" applyFont="1" applyFill="1" applyAlignment="1">
      <alignment horizontal="center" vertical="top"/>
    </xf>
    <xf numFmtId="0" fontId="9" fillId="2" borderId="0" xfId="5" applyFont="1" applyFill="1" applyAlignment="1">
      <alignment horizontal="justify" vertical="top" wrapText="1"/>
    </xf>
    <xf numFmtId="0" fontId="3" fillId="2" borderId="0" xfId="5" applyFont="1" applyFill="1" applyAlignment="1">
      <alignment horizontal="center" wrapText="1"/>
    </xf>
    <xf numFmtId="0" fontId="3" fillId="2" borderId="0" xfId="5" applyFont="1" applyFill="1" applyAlignment="1">
      <alignment horizontal="center"/>
    </xf>
    <xf numFmtId="0" fontId="6" fillId="21" borderId="20" xfId="5" applyFont="1" applyFill="1" applyBorder="1" applyAlignment="1">
      <alignment horizontal="center" vertical="center"/>
    </xf>
    <xf numFmtId="0" fontId="6" fillId="21" borderId="16" xfId="5" applyFont="1" applyFill="1" applyBorder="1" applyAlignment="1">
      <alignment horizontal="center" vertical="center"/>
    </xf>
    <xf numFmtId="0" fontId="6" fillId="21" borderId="17" xfId="5" applyFont="1" applyFill="1" applyBorder="1" applyAlignment="1">
      <alignment horizontal="center" vertical="center"/>
    </xf>
    <xf numFmtId="0" fontId="6" fillId="21" borderId="24" xfId="5" applyFont="1" applyFill="1" applyBorder="1" applyAlignment="1">
      <alignment horizontal="center" vertical="center"/>
    </xf>
    <xf numFmtId="0" fontId="6" fillId="21" borderId="18" xfId="5" applyFont="1" applyFill="1" applyBorder="1" applyAlignment="1">
      <alignment horizontal="center" vertical="center"/>
    </xf>
    <xf numFmtId="0" fontId="6" fillId="21" borderId="19" xfId="5" applyFont="1" applyFill="1" applyBorder="1" applyAlignment="1">
      <alignment horizontal="center" vertical="center"/>
    </xf>
    <xf numFmtId="0" fontId="6" fillId="21" borderId="27" xfId="5" applyFont="1" applyFill="1" applyBorder="1" applyAlignment="1">
      <alignment horizontal="center"/>
    </xf>
    <xf numFmtId="0" fontId="6" fillId="21" borderId="0" xfId="5" applyFont="1" applyFill="1" applyAlignment="1">
      <alignment horizontal="center"/>
    </xf>
    <xf numFmtId="0" fontId="6" fillId="21" borderId="5" xfId="5" applyFont="1" applyFill="1" applyBorder="1" applyAlignment="1">
      <alignment horizontal="center" vertical="center"/>
    </xf>
    <xf numFmtId="0" fontId="6" fillId="21" borderId="15" xfId="5" applyFont="1" applyFill="1" applyBorder="1" applyAlignment="1">
      <alignment horizontal="center" vertical="center"/>
    </xf>
    <xf numFmtId="0" fontId="6" fillId="21" borderId="27" xfId="5" applyFont="1" applyFill="1" applyBorder="1" applyAlignment="1">
      <alignment horizontal="center" vertical="center"/>
    </xf>
    <xf numFmtId="0" fontId="6" fillId="21" borderId="0" xfId="5" applyFont="1" applyFill="1" applyAlignment="1">
      <alignment horizontal="center" vertical="center"/>
    </xf>
    <xf numFmtId="0" fontId="9" fillId="2" borderId="0" xfId="5" applyFont="1" applyFill="1" applyAlignment="1">
      <alignment horizontal="justify" vertical="center"/>
    </xf>
    <xf numFmtId="4" fontId="6" fillId="21" borderId="20" xfId="5" applyNumberFormat="1" applyFont="1" applyFill="1" applyBorder="1" applyAlignment="1">
      <alignment horizontal="center" vertical="center"/>
    </xf>
    <xf numFmtId="4" fontId="6" fillId="21" borderId="17" xfId="5" applyNumberFormat="1" applyFont="1" applyFill="1" applyBorder="1" applyAlignment="1">
      <alignment horizontal="center" vertical="center"/>
    </xf>
    <xf numFmtId="4" fontId="6" fillId="21" borderId="24" xfId="5" applyNumberFormat="1" applyFont="1" applyFill="1" applyBorder="1" applyAlignment="1">
      <alignment horizontal="center" vertical="center"/>
    </xf>
    <xf numFmtId="4" fontId="6" fillId="21" borderId="19" xfId="5" applyNumberFormat="1" applyFont="1" applyFill="1" applyBorder="1" applyAlignment="1">
      <alignment horizontal="center" vertical="center"/>
    </xf>
  </cellXfs>
  <cellStyles count="13">
    <cellStyle name="F2" xfId="3" xr:uid="{D04FC995-B56F-4598-9AA8-1C7E42CA3D15}"/>
    <cellStyle name="Millares" xfId="1" builtinId="3"/>
    <cellStyle name="Millares 2" xfId="6" xr:uid="{41223E24-852C-4B3D-B14B-80837D64BF25}"/>
    <cellStyle name="Normal" xfId="0" builtinId="0"/>
    <cellStyle name="Normal 2" xfId="5" xr:uid="{83DAF31C-B878-45B3-97EA-E767DBCCBF1A}"/>
    <cellStyle name="Normal 2_Cosecha de acuicultura según región y Nivel de Producción(TM)" xfId="9" xr:uid="{F0C03EAB-56FC-4631-A386-29041A773B93}"/>
    <cellStyle name="Normal 3" xfId="4" xr:uid="{69016CA8-1CDF-449D-B596-27ED7FAA32F2}"/>
    <cellStyle name="Normal 5" xfId="12" xr:uid="{0A7D03CE-61C6-4D75-95F9-FD87E9C36407}"/>
    <cellStyle name="Normal_AUT ACUI CONT DPTO ESP (NUME)" xfId="11" xr:uid="{D6D7B3B2-F834-49DC-A654-5BCB9716E8BF}"/>
    <cellStyle name="Normal_Cosecha de acuicultura según región y Nivel de Producción(TM)" xfId="10" xr:uid="{513AE8FD-CF37-4CB9-85E5-B84AE44FA5D7}"/>
    <cellStyle name="Normal_HA2_Exportaciones_2007_Anuario2007" xfId="8" xr:uid="{E0D74B11-28C6-4E51-9139-C2389783337C}"/>
    <cellStyle name="Porcentaje" xfId="2" builtinId="5"/>
    <cellStyle name="Porcentaje 2" xfId="7" xr:uid="{2F11912A-513E-4332-A691-38B299DAD6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28575</xdr:rowOff>
    </xdr:from>
    <xdr:to>
      <xdr:col>5</xdr:col>
      <xdr:colOff>259567</xdr:colOff>
      <xdr:row>4</xdr:row>
      <xdr:rowOff>44273</xdr:rowOff>
    </xdr:to>
    <xdr:pic>
      <xdr:nvPicPr>
        <xdr:cNvPr id="2" name="Picture 12" descr="LOGO MINISTERIO DE LA PRODUCCION 800">
          <a:extLst>
            <a:ext uri="{FF2B5EF4-FFF2-40B4-BE49-F238E27FC236}">
              <a16:creationId xmlns:a16="http://schemas.microsoft.com/office/drawing/2014/main" id="{83ACAEFE-6AD0-4F37-BFF7-96B4B435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5350" y="219075"/>
          <a:ext cx="3174217" cy="5871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%202004%2002%2011%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nts%20and%20Settings\FAValdeblanquezP\Configuraci&#243;n%20local\Archivos%20temporales%20de%20Internet\OLKC2\CUENTAS_SINTESIS_AGREGADO1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  <sheetName val="Graficos"/>
      <sheetName val="gráfico tirm. vbp otde-vab ccnn"/>
      <sheetName val="DEPARTAMENTAL ANUAL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/>
      <sheetData sheetId="2"/>
      <sheetData sheetId="3">
        <row r="5">
          <cell r="H5" t="str">
            <v>2004 REVISADO CERRADO</v>
          </cell>
        </row>
        <row r="6">
          <cell r="H6" t="str">
            <v>02/Nov/2007 : 08:45:20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gráfico tirm. vbp otde-vab ccn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  <sheetName val="Menu"/>
      <sheetName val="Curva (2)"/>
      <sheetName val="CD"/>
      <sheetName val="Resumen"/>
      <sheetName val="Emp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  <sheetName val="Cuentas_Corrientes"/>
      <sheetName val="Cuentas_Acumulacion"/>
      <sheetName val="Configuracion"/>
      <sheetName val="Detalle"/>
      <sheetName val="Validacion"/>
    </sheetNames>
    <sheetDataSet>
      <sheetData sheetId="0"/>
      <sheetData sheetId="1">
        <row r="133">
          <cell r="A133" t="str">
            <v>S0099901</v>
          </cell>
          <cell r="B133" t="str">
            <v>S002??</v>
          </cell>
          <cell r="C133" t="str">
            <v>S00105</v>
          </cell>
          <cell r="D133" t="str">
            <v>S00104</v>
          </cell>
          <cell r="E133" t="str">
            <v>S0010304*</v>
          </cell>
          <cell r="F133" t="str">
            <v>S00103??</v>
          </cell>
          <cell r="G133" t="str">
            <v>S00102??</v>
          </cell>
          <cell r="H133" t="str">
            <v>S00101??</v>
          </cell>
          <cell r="I133" t="str">
            <v>SE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EF5E-2E42-4394-B8D4-A9D1641154B4}">
  <sheetPr>
    <tabColor rgb="FF0070C0"/>
  </sheetPr>
  <dimension ref="A1:M33"/>
  <sheetViews>
    <sheetView showGridLines="0" tabSelected="1" workbookViewId="0">
      <selection activeCell="O26" sqref="O26"/>
    </sheetView>
  </sheetViews>
  <sheetFormatPr baseColWidth="10" defaultColWidth="11.42578125" defaultRowHeight="15" x14ac:dyDescent="0.25"/>
  <cols>
    <col min="1" max="16384" width="11.42578125" style="586"/>
  </cols>
  <sheetData>
    <row r="1" spans="1:13" x14ac:dyDescent="0.25">
      <c r="A1" s="584"/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4"/>
      <c r="M1" s="584"/>
    </row>
    <row r="2" spans="1:13" x14ac:dyDescent="0.25">
      <c r="A2" s="584"/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4"/>
      <c r="M2" s="584"/>
    </row>
    <row r="3" spans="1:13" x14ac:dyDescent="0.25">
      <c r="A3" s="584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4"/>
      <c r="M3" s="584"/>
    </row>
    <row r="4" spans="1:13" x14ac:dyDescent="0.25">
      <c r="A4" s="584"/>
      <c r="B4" s="585"/>
      <c r="C4" s="585"/>
      <c r="D4" s="585"/>
      <c r="E4" s="585"/>
      <c r="F4" s="585"/>
      <c r="G4" s="585"/>
      <c r="H4" s="585"/>
      <c r="I4" s="585"/>
      <c r="J4" s="585"/>
      <c r="K4" s="585"/>
      <c r="L4" s="584"/>
      <c r="M4" s="584"/>
    </row>
    <row r="5" spans="1:13" x14ac:dyDescent="0.25">
      <c r="A5" s="584"/>
      <c r="B5" s="585"/>
      <c r="C5" s="585"/>
      <c r="D5" s="585"/>
      <c r="E5" s="585"/>
      <c r="F5" s="585"/>
      <c r="G5" s="585"/>
      <c r="H5" s="585"/>
      <c r="I5" s="585"/>
      <c r="J5" s="585"/>
      <c r="K5" s="585"/>
      <c r="L5" s="584"/>
      <c r="M5" s="584"/>
    </row>
    <row r="6" spans="1:13" ht="27.75" x14ac:dyDescent="0.25">
      <c r="A6" s="584"/>
      <c r="B6" s="585"/>
      <c r="C6" s="587" t="s">
        <v>209</v>
      </c>
      <c r="D6" s="585"/>
      <c r="E6" s="585"/>
      <c r="F6" s="585"/>
      <c r="G6" s="585"/>
      <c r="H6" s="585"/>
      <c r="I6" s="585"/>
      <c r="J6" s="585"/>
      <c r="K6" s="585"/>
      <c r="L6" s="584"/>
      <c r="M6" s="584"/>
    </row>
    <row r="7" spans="1:13" ht="18" x14ac:dyDescent="0.25">
      <c r="A7" s="584"/>
      <c r="B7" s="585"/>
      <c r="C7" s="588" t="s">
        <v>210</v>
      </c>
      <c r="D7" s="585"/>
      <c r="E7" s="585"/>
      <c r="F7" s="585"/>
      <c r="G7" s="585"/>
      <c r="H7" s="585"/>
      <c r="I7" s="585"/>
      <c r="J7" s="585"/>
      <c r="K7" s="585"/>
      <c r="L7" s="584"/>
      <c r="M7" s="584"/>
    </row>
    <row r="8" spans="1:13" ht="18" x14ac:dyDescent="0.25">
      <c r="A8" s="584"/>
      <c r="B8" s="585"/>
      <c r="C8" s="589" t="s">
        <v>211</v>
      </c>
      <c r="D8" s="585"/>
      <c r="E8" s="585"/>
      <c r="F8" s="585"/>
      <c r="G8" s="585"/>
      <c r="H8" s="585"/>
      <c r="I8" s="585"/>
      <c r="J8" s="585"/>
      <c r="K8" s="585"/>
      <c r="L8" s="584"/>
      <c r="M8" s="584"/>
    </row>
    <row r="9" spans="1:13" ht="18" x14ac:dyDescent="0.25">
      <c r="A9" s="584"/>
      <c r="B9" s="590"/>
      <c r="C9" s="591"/>
      <c r="D9" s="590"/>
      <c r="E9" s="590"/>
      <c r="F9" s="590"/>
      <c r="G9" s="590"/>
      <c r="H9" s="590"/>
      <c r="I9" s="590"/>
      <c r="J9" s="590"/>
      <c r="K9" s="590"/>
      <c r="L9" s="592"/>
      <c r="M9" s="584"/>
    </row>
    <row r="10" spans="1:13" x14ac:dyDescent="0.25">
      <c r="A10" s="584"/>
      <c r="B10" s="585"/>
      <c r="C10" s="585"/>
      <c r="D10" s="585"/>
      <c r="E10" s="585"/>
      <c r="F10" s="585"/>
      <c r="G10" s="585"/>
      <c r="H10" s="585"/>
      <c r="I10" s="585"/>
      <c r="J10" s="585"/>
      <c r="K10" s="585"/>
      <c r="L10" s="584"/>
      <c r="M10" s="584"/>
    </row>
    <row r="11" spans="1:13" ht="26.25" x14ac:dyDescent="0.25">
      <c r="A11" s="584"/>
      <c r="B11" s="585"/>
      <c r="C11" s="593" t="s">
        <v>228</v>
      </c>
      <c r="D11" s="585"/>
      <c r="E11" s="585"/>
      <c r="F11" s="585"/>
      <c r="G11" s="585"/>
      <c r="H11" s="585"/>
      <c r="I11" s="585"/>
      <c r="J11" s="585"/>
      <c r="K11" s="585"/>
      <c r="L11" s="584"/>
      <c r="M11" s="584"/>
    </row>
    <row r="12" spans="1:13" ht="20.25" x14ac:dyDescent="0.25">
      <c r="A12" s="584"/>
      <c r="B12" s="585"/>
      <c r="C12" s="594" t="s">
        <v>212</v>
      </c>
      <c r="D12" s="585"/>
      <c r="E12" s="585"/>
      <c r="F12" s="585"/>
      <c r="G12" s="585"/>
      <c r="H12" s="585"/>
      <c r="I12" s="585"/>
      <c r="J12" s="585"/>
      <c r="K12" s="585"/>
      <c r="L12" s="584"/>
      <c r="M12" s="584"/>
    </row>
    <row r="13" spans="1:13" x14ac:dyDescent="0.25">
      <c r="A13" s="584"/>
      <c r="B13" s="585"/>
      <c r="C13" s="595"/>
      <c r="D13" s="585"/>
      <c r="E13" s="585"/>
      <c r="F13" s="585"/>
      <c r="G13" s="585"/>
      <c r="H13" s="585"/>
      <c r="I13" s="585"/>
      <c r="J13" s="585"/>
      <c r="K13" s="585"/>
      <c r="L13" s="584"/>
      <c r="M13" s="584"/>
    </row>
    <row r="14" spans="1:13" x14ac:dyDescent="0.25">
      <c r="A14" s="584"/>
      <c r="B14" s="596">
        <v>1</v>
      </c>
      <c r="C14" s="597" t="s">
        <v>213</v>
      </c>
      <c r="D14" s="598"/>
      <c r="E14" s="598"/>
      <c r="F14" s="598"/>
      <c r="G14" s="598"/>
      <c r="H14" s="598"/>
      <c r="I14" s="598"/>
      <c r="J14" s="598"/>
      <c r="K14" s="599"/>
      <c r="L14" s="600"/>
      <c r="M14" s="584"/>
    </row>
    <row r="15" spans="1:13" x14ac:dyDescent="0.25">
      <c r="A15" s="601"/>
      <c r="B15" s="596">
        <v>2</v>
      </c>
      <c r="C15" s="597" t="s">
        <v>214</v>
      </c>
      <c r="D15" s="602"/>
      <c r="E15" s="602"/>
      <c r="F15" s="602"/>
      <c r="G15" s="602"/>
      <c r="H15" s="602"/>
      <c r="I15" s="602"/>
      <c r="J15" s="602"/>
      <c r="K15" s="603"/>
      <c r="L15" s="600"/>
      <c r="M15" s="584"/>
    </row>
    <row r="16" spans="1:13" x14ac:dyDescent="0.25">
      <c r="A16" s="584"/>
      <c r="B16" s="596">
        <v>3</v>
      </c>
      <c r="C16" s="597" t="s">
        <v>215</v>
      </c>
      <c r="D16" s="602"/>
      <c r="E16" s="602"/>
      <c r="F16" s="602"/>
      <c r="G16" s="602"/>
      <c r="H16" s="602"/>
      <c r="I16" s="602"/>
      <c r="J16" s="602"/>
      <c r="K16" s="603"/>
      <c r="L16" s="600"/>
      <c r="M16" s="584"/>
    </row>
    <row r="17" spans="1:13" x14ac:dyDescent="0.25">
      <c r="A17" s="584"/>
      <c r="B17" s="596">
        <v>4</v>
      </c>
      <c r="C17" s="597" t="s">
        <v>216</v>
      </c>
      <c r="D17" s="598"/>
      <c r="E17" s="598"/>
      <c r="F17" s="598"/>
      <c r="G17" s="598"/>
      <c r="H17" s="598"/>
      <c r="I17" s="598"/>
      <c r="J17" s="598"/>
      <c r="K17" s="599"/>
      <c r="L17" s="600"/>
      <c r="M17" s="584"/>
    </row>
    <row r="18" spans="1:13" x14ac:dyDescent="0.25">
      <c r="A18" s="584"/>
      <c r="B18" s="596">
        <v>5</v>
      </c>
      <c r="C18" s="597" t="s">
        <v>217</v>
      </c>
      <c r="D18" s="602"/>
      <c r="E18" s="602"/>
      <c r="F18" s="602"/>
      <c r="G18" s="602"/>
      <c r="H18" s="602"/>
      <c r="I18" s="602"/>
      <c r="J18" s="602"/>
      <c r="K18" s="603"/>
      <c r="L18" s="600"/>
      <c r="M18" s="584"/>
    </row>
    <row r="19" spans="1:13" x14ac:dyDescent="0.25">
      <c r="A19" s="584"/>
      <c r="B19" s="596">
        <v>6</v>
      </c>
      <c r="C19" s="597" t="s">
        <v>218</v>
      </c>
      <c r="D19" s="602"/>
      <c r="E19" s="602"/>
      <c r="F19" s="602"/>
      <c r="G19" s="602"/>
      <c r="H19" s="602"/>
      <c r="I19" s="602"/>
      <c r="J19" s="602"/>
      <c r="K19" s="603"/>
      <c r="L19" s="600"/>
      <c r="M19" s="584"/>
    </row>
    <row r="20" spans="1:13" x14ac:dyDescent="0.25">
      <c r="A20" s="584"/>
      <c r="B20" s="596">
        <v>7</v>
      </c>
      <c r="C20" s="597" t="s">
        <v>219</v>
      </c>
      <c r="D20" s="602"/>
      <c r="E20" s="602"/>
      <c r="F20" s="602"/>
      <c r="G20" s="602"/>
      <c r="H20" s="602"/>
      <c r="I20" s="602"/>
      <c r="J20" s="602"/>
      <c r="K20" s="603"/>
      <c r="L20" s="600"/>
      <c r="M20" s="584"/>
    </row>
    <row r="21" spans="1:13" x14ac:dyDescent="0.25">
      <c r="A21" s="584"/>
      <c r="B21" s="596">
        <v>8</v>
      </c>
      <c r="C21" s="597" t="s">
        <v>220</v>
      </c>
      <c r="D21" s="602"/>
      <c r="E21" s="602"/>
      <c r="F21" s="602"/>
      <c r="G21" s="602"/>
      <c r="H21" s="602"/>
      <c r="I21" s="602"/>
      <c r="J21" s="602"/>
      <c r="K21" s="603"/>
      <c r="L21" s="600"/>
      <c r="M21" s="584"/>
    </row>
    <row r="22" spans="1:13" x14ac:dyDescent="0.25">
      <c r="A22" s="584"/>
      <c r="B22" s="596">
        <v>9</v>
      </c>
      <c r="C22" s="597" t="s">
        <v>221</v>
      </c>
      <c r="D22" s="602"/>
      <c r="E22" s="602"/>
      <c r="F22" s="602"/>
      <c r="G22" s="602"/>
      <c r="H22" s="602"/>
      <c r="I22" s="602"/>
      <c r="J22" s="602"/>
      <c r="K22" s="603"/>
      <c r="L22" s="600"/>
      <c r="M22" s="584"/>
    </row>
    <row r="23" spans="1:13" x14ac:dyDescent="0.25">
      <c r="A23" s="584"/>
      <c r="B23" s="596">
        <v>10</v>
      </c>
      <c r="C23" s="597" t="s">
        <v>222</v>
      </c>
      <c r="D23" s="602"/>
      <c r="E23" s="602"/>
      <c r="F23" s="602"/>
      <c r="G23" s="602"/>
      <c r="H23" s="602"/>
      <c r="I23" s="602"/>
      <c r="J23" s="602"/>
      <c r="K23" s="603"/>
      <c r="L23" s="600"/>
      <c r="M23" s="584"/>
    </row>
    <row r="24" spans="1:13" x14ac:dyDescent="0.25">
      <c r="A24" s="584"/>
      <c r="B24" s="596">
        <v>11</v>
      </c>
      <c r="C24" s="597" t="s">
        <v>223</v>
      </c>
      <c r="D24" s="602"/>
      <c r="E24" s="602"/>
      <c r="F24" s="602"/>
      <c r="G24" s="602"/>
      <c r="H24" s="602"/>
      <c r="I24" s="602"/>
      <c r="J24" s="602"/>
      <c r="K24" s="603"/>
      <c r="L24" s="600"/>
      <c r="M24" s="584"/>
    </row>
    <row r="25" spans="1:13" x14ac:dyDescent="0.25">
      <c r="A25" s="584"/>
      <c r="B25" s="596">
        <v>12</v>
      </c>
      <c r="C25" s="597" t="s">
        <v>224</v>
      </c>
      <c r="D25" s="602"/>
      <c r="E25" s="602"/>
      <c r="F25" s="602"/>
      <c r="G25" s="602"/>
      <c r="H25" s="602"/>
      <c r="I25" s="602"/>
      <c r="J25" s="602"/>
      <c r="K25" s="603"/>
      <c r="L25" s="600"/>
      <c r="M25" s="584"/>
    </row>
    <row r="26" spans="1:13" x14ac:dyDescent="0.25">
      <c r="A26" s="584"/>
      <c r="B26" s="596">
        <v>13</v>
      </c>
      <c r="C26" s="597" t="s">
        <v>225</v>
      </c>
      <c r="D26" s="602"/>
      <c r="E26" s="602"/>
      <c r="F26" s="602"/>
      <c r="G26" s="602"/>
      <c r="H26" s="602"/>
      <c r="I26" s="602"/>
      <c r="J26" s="602"/>
      <c r="K26" s="603"/>
      <c r="L26" s="600"/>
      <c r="M26" s="584"/>
    </row>
    <row r="27" spans="1:13" x14ac:dyDescent="0.25">
      <c r="A27" s="584"/>
      <c r="B27" s="596">
        <v>14</v>
      </c>
      <c r="C27" s="597" t="s">
        <v>226</v>
      </c>
      <c r="D27" s="602"/>
      <c r="E27" s="602"/>
      <c r="F27" s="602"/>
      <c r="G27" s="602"/>
      <c r="H27" s="602"/>
      <c r="I27" s="602"/>
      <c r="J27" s="602"/>
      <c r="K27" s="603"/>
      <c r="L27" s="600"/>
      <c r="M27" s="584"/>
    </row>
    <row r="28" spans="1:13" x14ac:dyDescent="0.25">
      <c r="A28" s="584"/>
      <c r="B28" s="596">
        <v>15</v>
      </c>
      <c r="C28" s="597" t="s">
        <v>227</v>
      </c>
      <c r="D28" s="602"/>
      <c r="E28" s="602"/>
      <c r="F28" s="602"/>
      <c r="G28" s="602"/>
      <c r="H28" s="602"/>
      <c r="I28" s="602"/>
      <c r="J28" s="602"/>
      <c r="K28" s="603"/>
      <c r="L28" s="600"/>
      <c r="M28" s="584"/>
    </row>
    <row r="29" spans="1:13" x14ac:dyDescent="0.25">
      <c r="A29" s="584"/>
      <c r="B29" s="585"/>
      <c r="C29" s="595"/>
      <c r="D29" s="602"/>
      <c r="E29" s="602"/>
      <c r="F29" s="602"/>
      <c r="G29" s="602"/>
      <c r="H29" s="602"/>
      <c r="I29" s="602"/>
      <c r="J29" s="602"/>
      <c r="K29" s="604"/>
      <c r="L29" s="600"/>
      <c r="M29" s="584"/>
    </row>
    <row r="30" spans="1:13" x14ac:dyDescent="0.25">
      <c r="A30" s="584"/>
      <c r="B30" s="585"/>
      <c r="C30" s="597"/>
      <c r="D30" s="605"/>
      <c r="E30" s="605"/>
      <c r="F30" s="605"/>
      <c r="G30" s="605"/>
      <c r="H30" s="605"/>
      <c r="I30" s="605"/>
      <c r="J30" s="605"/>
      <c r="K30" s="606"/>
      <c r="L30" s="600"/>
      <c r="M30" s="584"/>
    </row>
    <row r="31" spans="1:13" x14ac:dyDescent="0.25">
      <c r="A31" s="584"/>
      <c r="B31" s="585"/>
      <c r="C31" s="590"/>
      <c r="D31" s="590"/>
      <c r="E31" s="590"/>
      <c r="F31" s="590"/>
      <c r="G31" s="590"/>
      <c r="H31" s="590"/>
      <c r="I31" s="590"/>
      <c r="J31" s="590"/>
      <c r="K31" s="590"/>
      <c r="L31" s="592"/>
      <c r="M31" s="584"/>
    </row>
    <row r="32" spans="1:13" x14ac:dyDescent="0.25">
      <c r="A32" s="584"/>
      <c r="B32" s="585"/>
      <c r="C32" s="585"/>
      <c r="D32" s="585"/>
      <c r="E32" s="585"/>
      <c r="F32" s="585"/>
      <c r="G32" s="585"/>
      <c r="H32" s="585"/>
      <c r="I32" s="585"/>
      <c r="J32" s="585"/>
      <c r="K32" s="585"/>
      <c r="L32" s="584"/>
      <c r="M32" s="584"/>
    </row>
    <row r="33" spans="1:13" ht="27.75" x14ac:dyDescent="0.25">
      <c r="A33" s="584"/>
      <c r="B33" s="585"/>
      <c r="C33" s="607"/>
      <c r="D33" s="608"/>
      <c r="E33" s="608"/>
      <c r="F33" s="585"/>
      <c r="G33" s="585"/>
      <c r="H33" s="585"/>
      <c r="I33" s="585"/>
      <c r="J33" s="585"/>
      <c r="K33" s="585"/>
      <c r="L33" s="584"/>
      <c r="M33" s="58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3A69-ADE6-4770-ACE1-3794753925E3}">
  <dimension ref="A1:AI41"/>
  <sheetViews>
    <sheetView showGridLines="0" topLeftCell="S1" workbookViewId="0">
      <selection activeCell="AK19" sqref="AK19"/>
    </sheetView>
  </sheetViews>
  <sheetFormatPr baseColWidth="10" defaultRowHeight="15" x14ac:dyDescent="0.25"/>
  <cols>
    <col min="1" max="1" width="3.140625" customWidth="1"/>
  </cols>
  <sheetData>
    <row r="1" spans="1:3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6.5" x14ac:dyDescent="0.25">
      <c r="A2" s="1"/>
      <c r="B2" s="629" t="s">
        <v>0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</row>
    <row r="3" spans="1:35" ht="20.25" x14ac:dyDescent="0.3">
      <c r="A3" s="1"/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3"/>
      <c r="M4" s="3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5"/>
      <c r="B5" s="631" t="s">
        <v>1</v>
      </c>
      <c r="C5" s="632"/>
      <c r="D5" s="632"/>
      <c r="E5" s="633"/>
      <c r="F5" s="640">
        <v>2014</v>
      </c>
      <c r="G5" s="641"/>
      <c r="H5" s="640">
        <v>2015</v>
      </c>
      <c r="I5" s="641"/>
      <c r="J5" s="640">
        <v>2016</v>
      </c>
      <c r="K5" s="641"/>
      <c r="L5" s="640">
        <v>2017</v>
      </c>
      <c r="M5" s="641"/>
      <c r="N5" s="640">
        <v>2018</v>
      </c>
      <c r="O5" s="641"/>
      <c r="P5" s="640">
        <v>2019</v>
      </c>
      <c r="Q5" s="641"/>
      <c r="R5" s="640">
        <v>2020</v>
      </c>
      <c r="S5" s="641"/>
      <c r="T5" s="640">
        <v>2021</v>
      </c>
      <c r="U5" s="641"/>
      <c r="V5" s="640">
        <v>2022</v>
      </c>
      <c r="W5" s="641"/>
      <c r="X5" s="640">
        <v>2023</v>
      </c>
      <c r="Y5" s="641"/>
      <c r="Z5" s="7"/>
      <c r="AA5" s="7"/>
      <c r="AB5" s="7"/>
      <c r="AC5" s="6"/>
      <c r="AD5" s="8"/>
      <c r="AE5" s="8"/>
      <c r="AF5" s="8"/>
      <c r="AG5" s="8"/>
      <c r="AH5" s="8"/>
      <c r="AI5" s="8"/>
    </row>
    <row r="6" spans="1:35" x14ac:dyDescent="0.25">
      <c r="A6" s="9"/>
      <c r="B6" s="634"/>
      <c r="C6" s="635"/>
      <c r="D6" s="635"/>
      <c r="E6" s="636"/>
      <c r="F6" s="642"/>
      <c r="G6" s="643"/>
      <c r="H6" s="642"/>
      <c r="I6" s="643"/>
      <c r="J6" s="642"/>
      <c r="K6" s="643"/>
      <c r="L6" s="642"/>
      <c r="M6" s="643"/>
      <c r="N6" s="642"/>
      <c r="O6" s="643"/>
      <c r="P6" s="642"/>
      <c r="Q6" s="643"/>
      <c r="R6" s="642"/>
      <c r="S6" s="643"/>
      <c r="T6" s="642"/>
      <c r="U6" s="643"/>
      <c r="V6" s="642"/>
      <c r="W6" s="643"/>
      <c r="X6" s="642"/>
      <c r="Y6" s="643"/>
      <c r="Z6" s="11" t="s">
        <v>2</v>
      </c>
      <c r="AA6" s="11" t="s">
        <v>2</v>
      </c>
      <c r="AB6" s="11" t="s">
        <v>2</v>
      </c>
      <c r="AC6" s="10" t="s">
        <v>2</v>
      </c>
      <c r="AD6" s="12" t="s">
        <v>2</v>
      </c>
      <c r="AE6" s="12" t="s">
        <v>2</v>
      </c>
      <c r="AF6" s="12" t="s">
        <v>2</v>
      </c>
      <c r="AG6" s="12" t="s">
        <v>2</v>
      </c>
      <c r="AH6" s="12" t="s">
        <v>2</v>
      </c>
      <c r="AI6" s="12" t="s">
        <v>2</v>
      </c>
    </row>
    <row r="7" spans="1:35" x14ac:dyDescent="0.25">
      <c r="A7" s="13"/>
      <c r="B7" s="634"/>
      <c r="C7" s="635"/>
      <c r="D7" s="635"/>
      <c r="E7" s="636"/>
      <c r="F7" s="14" t="s">
        <v>3</v>
      </c>
      <c r="G7" s="14" t="s">
        <v>4</v>
      </c>
      <c r="H7" s="14" t="s">
        <v>3</v>
      </c>
      <c r="I7" s="15" t="s">
        <v>4</v>
      </c>
      <c r="J7" s="14" t="s">
        <v>3</v>
      </c>
      <c r="K7" s="15" t="s">
        <v>4</v>
      </c>
      <c r="L7" s="14" t="s">
        <v>3</v>
      </c>
      <c r="M7" s="15" t="s">
        <v>4</v>
      </c>
      <c r="N7" s="14" t="s">
        <v>3</v>
      </c>
      <c r="O7" s="15" t="s">
        <v>4</v>
      </c>
      <c r="P7" s="14" t="s">
        <v>3</v>
      </c>
      <c r="Q7" s="15" t="s">
        <v>4</v>
      </c>
      <c r="R7" s="14" t="s">
        <v>3</v>
      </c>
      <c r="S7" s="15" t="s">
        <v>4</v>
      </c>
      <c r="T7" s="14" t="s">
        <v>3</v>
      </c>
      <c r="U7" s="15" t="s">
        <v>4</v>
      </c>
      <c r="V7" s="14" t="s">
        <v>3</v>
      </c>
      <c r="W7" s="15" t="s">
        <v>4</v>
      </c>
      <c r="X7" s="14" t="s">
        <v>3</v>
      </c>
      <c r="Y7" s="15" t="s">
        <v>4</v>
      </c>
      <c r="Z7" s="16" t="s">
        <v>5</v>
      </c>
      <c r="AA7" s="16" t="s">
        <v>6</v>
      </c>
      <c r="AB7" s="16" t="s">
        <v>7</v>
      </c>
      <c r="AC7" s="17" t="s">
        <v>8</v>
      </c>
      <c r="AD7" s="18" t="s">
        <v>9</v>
      </c>
      <c r="AE7" s="18" t="s">
        <v>10</v>
      </c>
      <c r="AF7" s="18" t="s">
        <v>11</v>
      </c>
      <c r="AG7" s="18" t="s">
        <v>12</v>
      </c>
      <c r="AH7" s="18" t="s">
        <v>13</v>
      </c>
      <c r="AI7" s="18" t="s">
        <v>14</v>
      </c>
    </row>
    <row r="8" spans="1:35" x14ac:dyDescent="0.25">
      <c r="A8" s="19"/>
      <c r="B8" s="637"/>
      <c r="C8" s="638"/>
      <c r="D8" s="638"/>
      <c r="E8" s="639"/>
      <c r="F8" s="20" t="s">
        <v>15</v>
      </c>
      <c r="G8" s="20" t="s">
        <v>16</v>
      </c>
      <c r="H8" s="20" t="s">
        <v>15</v>
      </c>
      <c r="I8" s="20" t="s">
        <v>16</v>
      </c>
      <c r="J8" s="20" t="s">
        <v>15</v>
      </c>
      <c r="K8" s="20" t="s">
        <v>16</v>
      </c>
      <c r="L8" s="20" t="s">
        <v>15</v>
      </c>
      <c r="M8" s="20" t="s">
        <v>16</v>
      </c>
      <c r="N8" s="20" t="s">
        <v>15</v>
      </c>
      <c r="O8" s="20" t="s">
        <v>16</v>
      </c>
      <c r="P8" s="20" t="s">
        <v>15</v>
      </c>
      <c r="Q8" s="20" t="s">
        <v>16</v>
      </c>
      <c r="R8" s="20" t="s">
        <v>15</v>
      </c>
      <c r="S8" s="20" t="s">
        <v>16</v>
      </c>
      <c r="T8" s="20" t="s">
        <v>15</v>
      </c>
      <c r="U8" s="20" t="s">
        <v>16</v>
      </c>
      <c r="V8" s="20" t="s">
        <v>15</v>
      </c>
      <c r="W8" s="20" t="s">
        <v>16</v>
      </c>
      <c r="X8" s="20" t="s">
        <v>15</v>
      </c>
      <c r="Y8" s="20" t="s">
        <v>16</v>
      </c>
      <c r="Z8" s="22"/>
      <c r="AA8" s="22"/>
      <c r="AB8" s="22"/>
      <c r="AC8" s="21"/>
      <c r="AD8" s="23"/>
      <c r="AE8" s="23"/>
      <c r="AF8" s="23"/>
      <c r="AG8" s="23"/>
      <c r="AH8" s="23"/>
      <c r="AI8" s="23"/>
    </row>
    <row r="9" spans="1:35" x14ac:dyDescent="0.25">
      <c r="A9" s="19"/>
      <c r="B9" s="24"/>
      <c r="C9" s="1"/>
      <c r="D9" s="1"/>
      <c r="E9" s="1"/>
      <c r="F9" s="1"/>
      <c r="G9" s="1"/>
      <c r="H9" s="1"/>
      <c r="I9" s="25"/>
      <c r="J9" s="1"/>
      <c r="K9" s="25"/>
      <c r="L9" s="1"/>
      <c r="M9" s="25"/>
      <c r="N9" s="1"/>
      <c r="O9" s="25"/>
      <c r="P9" s="1"/>
      <c r="Q9" s="25"/>
      <c r="R9" s="26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1"/>
      <c r="AE9" s="27"/>
      <c r="AF9" s="27"/>
      <c r="AG9" s="27"/>
      <c r="AH9" s="27"/>
      <c r="AI9" s="28"/>
    </row>
    <row r="10" spans="1:35" x14ac:dyDescent="0.25">
      <c r="A10" s="29"/>
      <c r="B10" s="30" t="s">
        <v>17</v>
      </c>
      <c r="C10" s="31"/>
      <c r="D10" s="31"/>
      <c r="E10" s="31"/>
      <c r="F10" s="32">
        <f>+F12+F14+F19+F21+F23+F25+F27+F29+F31+F33+F35</f>
        <v>38645.878000000004</v>
      </c>
      <c r="G10" s="32">
        <v>100</v>
      </c>
      <c r="H10" s="32">
        <f>+H12+H14+H19+H21+H23+H25+H27+H29+H31+H33+H35</f>
        <v>33665.409824940005</v>
      </c>
      <c r="I10" s="32">
        <v>100</v>
      </c>
      <c r="J10" s="32">
        <f>+J12+J14+J19+J21+J23+J25+J27+J29+J31+J33+J35</f>
        <v>36321.265527380005</v>
      </c>
      <c r="K10" s="32">
        <v>100</v>
      </c>
      <c r="L10" s="32">
        <f>+L12+L14+L19+L21+L23+L25+L27+L29+L31+L33+L35</f>
        <v>44376.380206000002</v>
      </c>
      <c r="M10" s="32">
        <v>100</v>
      </c>
      <c r="N10" s="32">
        <f>+N12+N14+N19+N21+N23+N25+N27+N29+N31+N33+N35</f>
        <v>49184.897788280003</v>
      </c>
      <c r="O10" s="32">
        <v>100</v>
      </c>
      <c r="P10" s="32">
        <f>+P12+P14+P19+P21+P23+P25+P27+P29+P31+P33+P35</f>
        <v>46456.676455269997</v>
      </c>
      <c r="Q10" s="32">
        <v>100</v>
      </c>
      <c r="R10" s="32">
        <f>+R12+R14+R19+R21+R23+R25+R27+R29+R31+R33+R35</f>
        <v>41614.052000000003</v>
      </c>
      <c r="S10" s="32">
        <v>100</v>
      </c>
      <c r="T10" s="32">
        <f>+T12+T14+T19+T21+T23+T25+T27+T29+T31+T33+T35</f>
        <v>60824.135999999991</v>
      </c>
      <c r="U10" s="32">
        <v>100</v>
      </c>
      <c r="V10" s="32">
        <f>+V12+V14+V19+V21+V23+V25+V27+V29+V31+V33+V35</f>
        <v>63360.43</v>
      </c>
      <c r="W10" s="32">
        <v>100</v>
      </c>
      <c r="X10" s="32">
        <f>+X12+X14+X19+X21+X23+X25+X27+X29+X31+X33+X35</f>
        <v>63911.727999999996</v>
      </c>
      <c r="Y10" s="32">
        <v>100</v>
      </c>
      <c r="Z10" s="609">
        <v>-6.9035815711581794</v>
      </c>
      <c r="AA10" s="609">
        <v>-12.887449924310168</v>
      </c>
      <c r="AB10" s="609">
        <f>+(J10/H10-1)*100</f>
        <v>7.8889748149523209</v>
      </c>
      <c r="AC10" s="609">
        <f>((L10/J10)-1)*100</f>
        <v>22.177406435763714</v>
      </c>
      <c r="AD10" s="609">
        <f>((N10/L10)-1)*100</f>
        <v>10.835758932924078</v>
      </c>
      <c r="AE10" s="609">
        <f>((P10/N10)-1)*100</f>
        <v>-5.5468679527480909</v>
      </c>
      <c r="AF10" s="609">
        <f>((R10/P10)-1)*100</f>
        <v>-10.423958028794056</v>
      </c>
      <c r="AG10" s="610">
        <f>((T10/R10)-1)*100</f>
        <v>46.162493380841617</v>
      </c>
      <c r="AH10" s="610">
        <f>((V10/T10)-1)*100</f>
        <v>4.1698808512462993</v>
      </c>
      <c r="AI10" s="611">
        <f>((X10/V10)-1)*100</f>
        <v>0.87009826164372583</v>
      </c>
    </row>
    <row r="11" spans="1:35" x14ac:dyDescent="0.25">
      <c r="A11" s="19"/>
      <c r="B11" s="24"/>
      <c r="C11" s="1"/>
      <c r="D11" s="1"/>
      <c r="E11" s="1"/>
      <c r="F11" s="33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612"/>
      <c r="AA11" s="612"/>
      <c r="AB11" s="612"/>
      <c r="AC11" s="612"/>
      <c r="AD11" s="612"/>
      <c r="AE11" s="612"/>
      <c r="AF11" s="612"/>
      <c r="AG11" s="613"/>
      <c r="AH11" s="613"/>
      <c r="AI11" s="614"/>
    </row>
    <row r="12" spans="1:35" x14ac:dyDescent="0.25">
      <c r="A12" s="19"/>
      <c r="B12" s="35"/>
      <c r="C12" s="36" t="s">
        <v>19</v>
      </c>
      <c r="D12" s="36"/>
      <c r="E12" s="36"/>
      <c r="F12" s="37">
        <v>19597.929</v>
      </c>
      <c r="G12" s="37">
        <f>+((F12/F10*100))</f>
        <v>50.711563598063414</v>
      </c>
      <c r="H12" s="37">
        <v>18201.948</v>
      </c>
      <c r="I12" s="37">
        <f>+((H12/H10*100))</f>
        <v>54.067210512659905</v>
      </c>
      <c r="J12" s="37">
        <v>21055.599999999999</v>
      </c>
      <c r="K12" s="37">
        <f>+((J12/J10*100))</f>
        <v>57.970447048789332</v>
      </c>
      <c r="L12" s="37">
        <v>26533.562999999998</v>
      </c>
      <c r="M12" s="37">
        <f>+((L12/L10*100))</f>
        <v>59.792085061531161</v>
      </c>
      <c r="N12" s="37">
        <v>28483.933000000001</v>
      </c>
      <c r="O12" s="37">
        <f>+((N12/N10*100))</f>
        <v>57.911949156855378</v>
      </c>
      <c r="P12" s="37">
        <v>26816.73</v>
      </c>
      <c r="Q12" s="37">
        <f>+((P12/P10*100))</f>
        <v>57.724168076939428</v>
      </c>
      <c r="R12" s="37">
        <v>24955.706999999999</v>
      </c>
      <c r="S12" s="37">
        <f>+((R12/R10*100))</f>
        <v>59.969423309222556</v>
      </c>
      <c r="T12" s="37">
        <v>37606.031000000003</v>
      </c>
      <c r="U12" s="37">
        <f>+((T12/T10*100))</f>
        <v>61.827480788218693</v>
      </c>
      <c r="V12" s="37">
        <v>35287.57</v>
      </c>
      <c r="W12" s="37">
        <f>+((V12/V10*100))</f>
        <v>55.693387813182447</v>
      </c>
      <c r="X12" s="37">
        <v>39184.400999999998</v>
      </c>
      <c r="Y12" s="37">
        <f>+((X12/X10*100))</f>
        <v>61.31018864018197</v>
      </c>
      <c r="Z12" s="615">
        <v>-13.734979056513074</v>
      </c>
      <c r="AA12" s="615">
        <v>-7.1231046913171276</v>
      </c>
      <c r="AB12" s="615">
        <f>+(J12/H12-1)*100</f>
        <v>15.677728559602521</v>
      </c>
      <c r="AC12" s="615">
        <f>((L12/J12)-1)*100</f>
        <v>26.016655901517893</v>
      </c>
      <c r="AD12" s="615">
        <f>((N12/L12)-1)*100</f>
        <v>7.3505770785476487</v>
      </c>
      <c r="AE12" s="616">
        <f>((P12/N12)-1)*100</f>
        <v>-5.8531348181446781</v>
      </c>
      <c r="AF12" s="616">
        <f>((R12/P12)-1)*100</f>
        <v>-6.9397834859060037</v>
      </c>
      <c r="AG12" s="617">
        <f>((T12/R12)-1)*100</f>
        <v>50.6911064471145</v>
      </c>
      <c r="AH12" s="617">
        <f>((V12/T12)-1)*100</f>
        <v>-6.1651308004293304</v>
      </c>
      <c r="AI12" s="618">
        <f>((X12/V12)-1)*100</f>
        <v>11.043069840173182</v>
      </c>
    </row>
    <row r="13" spans="1:35" x14ac:dyDescent="0.25">
      <c r="A13" s="13"/>
      <c r="B13" s="38"/>
      <c r="C13" s="2"/>
      <c r="D13" s="2"/>
      <c r="E13" s="2"/>
      <c r="F13" s="33"/>
      <c r="G13" s="33"/>
      <c r="H13" s="33"/>
      <c r="I13" s="39"/>
      <c r="J13" s="33"/>
      <c r="K13" s="39"/>
      <c r="L13" s="33"/>
      <c r="M13" s="39"/>
      <c r="N13" s="33"/>
      <c r="O13" s="39"/>
      <c r="P13" s="33"/>
      <c r="Q13" s="39"/>
      <c r="R13" s="33"/>
      <c r="S13" s="39"/>
      <c r="T13" s="39"/>
      <c r="U13" s="39"/>
      <c r="V13" s="39"/>
      <c r="W13" s="39"/>
      <c r="X13" s="40"/>
      <c r="Y13" s="39"/>
      <c r="Z13" s="619"/>
      <c r="AA13" s="619"/>
      <c r="AB13" s="619"/>
      <c r="AC13" s="619"/>
      <c r="AD13" s="619"/>
      <c r="AE13" s="619"/>
      <c r="AF13" s="619"/>
      <c r="AG13" s="620"/>
      <c r="AH13" s="620"/>
      <c r="AI13" s="621"/>
    </row>
    <row r="14" spans="1:35" x14ac:dyDescent="0.25">
      <c r="A14" s="19"/>
      <c r="B14" s="35"/>
      <c r="C14" s="36" t="s">
        <v>20</v>
      </c>
      <c r="D14" s="36"/>
      <c r="E14" s="36"/>
      <c r="F14" s="37">
        <f>SUM(F15:F17)</f>
        <v>2915.3</v>
      </c>
      <c r="G14" s="37">
        <f>+((F14/F10*100))</f>
        <v>7.5436247042957589</v>
      </c>
      <c r="H14" s="41">
        <f>SUM(H15:H17)</f>
        <v>2384.6099999999997</v>
      </c>
      <c r="I14" s="42">
        <f>+((H14/H10*100))</f>
        <v>7.0832644319494769</v>
      </c>
      <c r="J14" s="41">
        <f>SUM(J15:J17)</f>
        <v>2193.8235273800001</v>
      </c>
      <c r="K14" s="37">
        <f>+((J14/J10*100))</f>
        <v>6.0400525574370016</v>
      </c>
      <c r="L14" s="41">
        <f>SUM(L15:L17)</f>
        <v>2876.8091397199996</v>
      </c>
      <c r="M14" s="37">
        <f>+((L14/L10*100))</f>
        <v>6.4827485395733895</v>
      </c>
      <c r="N14" s="41">
        <f>SUM(N15:N17)</f>
        <v>3312.9277882800002</v>
      </c>
      <c r="O14" s="37">
        <f>+((N14/N10*100))</f>
        <v>6.7356606138346375</v>
      </c>
      <c r="P14" s="41">
        <f>SUM(P15:P17)</f>
        <v>3526.3219047100001</v>
      </c>
      <c r="Q14" s="37">
        <f>+((P14/P10*100))</f>
        <v>7.5905600093998498</v>
      </c>
      <c r="R14" s="41">
        <f>SUM(R15:R17)</f>
        <v>2862.2</v>
      </c>
      <c r="S14" s="37">
        <f>+((R14/R10*100))</f>
        <v>6.877965164267108</v>
      </c>
      <c r="T14" s="37">
        <f>SUM(T15:T17)</f>
        <v>3859.9749999999999</v>
      </c>
      <c r="U14" s="37">
        <f>+((T14/T10*100))</f>
        <v>6.3461238479408904</v>
      </c>
      <c r="V14" s="37">
        <f>SUM(V15:V17)</f>
        <v>4090.4189999999999</v>
      </c>
      <c r="W14" s="37">
        <f>+((V14/V10*100))</f>
        <v>6.4557942551841903</v>
      </c>
      <c r="X14" s="37">
        <f>SUM(X15:X17)</f>
        <v>2914.1019999999999</v>
      </c>
      <c r="Y14" s="37">
        <f>+((X14/X10*100))</f>
        <v>4.5595731662896055</v>
      </c>
      <c r="Z14" s="615">
        <v>5.2682891601068871</v>
      </c>
      <c r="AA14" s="615">
        <v>-18.203615408362793</v>
      </c>
      <c r="AB14" s="615">
        <f>+(J14/H14-1)*100</f>
        <v>-8.0007411115444285</v>
      </c>
      <c r="AC14" s="615">
        <f>((L14/J14)-1)*100</f>
        <v>31.132203835723438</v>
      </c>
      <c r="AD14" s="615">
        <f>((N14/L14)-1)*100</f>
        <v>15.159804748202665</v>
      </c>
      <c r="AE14" s="616">
        <f>((P14/N14)-1)*100</f>
        <v>6.441254686712905</v>
      </c>
      <c r="AF14" s="616">
        <f>((R14/P14)-1)*100</f>
        <v>-18.833275085378709</v>
      </c>
      <c r="AG14" s="617">
        <f>((T14/R14)-1)*100</f>
        <v>34.860422052966243</v>
      </c>
      <c r="AH14" s="617">
        <f>((V14/T14)-1)*100</f>
        <v>5.9700904798606125</v>
      </c>
      <c r="AI14" s="618">
        <f>((X14/V14)-1)*100</f>
        <v>-28.757860747273078</v>
      </c>
    </row>
    <row r="15" spans="1:35" x14ac:dyDescent="0.25">
      <c r="A15" s="19"/>
      <c r="B15" s="24"/>
      <c r="C15" s="1"/>
      <c r="D15" s="1" t="s">
        <v>21</v>
      </c>
      <c r="E15" s="1" t="s">
        <v>22</v>
      </c>
      <c r="F15" s="33">
        <v>1323.16</v>
      </c>
      <c r="G15" s="33">
        <f>+((F15/F10*100))</f>
        <v>3.423806285368908</v>
      </c>
      <c r="H15" s="43">
        <v>1144.58</v>
      </c>
      <c r="I15" s="43">
        <f>+((H15/H10*100))</f>
        <v>3.399869497955947</v>
      </c>
      <c r="J15" s="43">
        <v>998.49421205999977</v>
      </c>
      <c r="K15" s="33">
        <f>+((J15/J10*100))</f>
        <v>2.7490622850332858</v>
      </c>
      <c r="L15" s="43">
        <v>1458.4514344299998</v>
      </c>
      <c r="M15" s="33">
        <f>+((L15/L10*100))</f>
        <v>3.2865488975434882</v>
      </c>
      <c r="N15" s="43">
        <v>1563.5577198000001</v>
      </c>
      <c r="O15" s="33">
        <f>+((N15/N10*100))</f>
        <v>3.1789386378933813</v>
      </c>
      <c r="P15" s="43">
        <v>1529.3230000000001</v>
      </c>
      <c r="Q15" s="33">
        <f>+((P15/P10*100))</f>
        <v>3.2919337255485384</v>
      </c>
      <c r="R15" s="43">
        <v>1180.5999999999999</v>
      </c>
      <c r="S15" s="33">
        <f>+((R15/R10*100))</f>
        <v>2.8370224557800809</v>
      </c>
      <c r="T15" s="33">
        <v>1768.9570000000001</v>
      </c>
      <c r="U15" s="33">
        <f>+((T15/T10*100))</f>
        <v>2.9083142257869481</v>
      </c>
      <c r="V15" s="33">
        <v>1822.076</v>
      </c>
      <c r="W15" s="33">
        <f>+((V15/V10*100))</f>
        <v>2.875731746138718</v>
      </c>
      <c r="X15" s="44">
        <v>861.47500000000002</v>
      </c>
      <c r="Y15" s="33">
        <f>+((X15/X10*100))</f>
        <v>1.3479137976053472</v>
      </c>
      <c r="Z15" s="622">
        <v>-2.6408152753761738</v>
      </c>
      <c r="AA15" s="622">
        <v>-13.49647812811755</v>
      </c>
      <c r="AB15" s="622">
        <f>+(J15/H15-1)*100</f>
        <v>-12.763265821524072</v>
      </c>
      <c r="AC15" s="622">
        <f>((L15/J15)-1)*100</f>
        <v>46.065086488689744</v>
      </c>
      <c r="AD15" s="622">
        <f>((N15/L15)-1)*100</f>
        <v>7.2067045147155229</v>
      </c>
      <c r="AE15" s="612">
        <f>((P15/N15)-1)*100</f>
        <v>-2.1895398786032083</v>
      </c>
      <c r="AF15" s="612">
        <f>((R15/P15)-1)*100</f>
        <v>-22.80244264945993</v>
      </c>
      <c r="AG15" s="613">
        <f>((T15/R15)-1)*100</f>
        <v>49.835422666440806</v>
      </c>
      <c r="AH15" s="613">
        <f>((V15/T15)-1)*100</f>
        <v>3.0028429181715444</v>
      </c>
      <c r="AI15" s="623">
        <f>((X15/V15)-1)*100</f>
        <v>-52.720139006276355</v>
      </c>
    </row>
    <row r="16" spans="1:35" x14ac:dyDescent="0.25">
      <c r="A16" s="19"/>
      <c r="B16" s="24"/>
      <c r="C16" s="1"/>
      <c r="D16" s="1" t="s">
        <v>21</v>
      </c>
      <c r="E16" s="1" t="s">
        <v>23</v>
      </c>
      <c r="F16" s="33">
        <v>395.41000000000008</v>
      </c>
      <c r="G16" s="33">
        <f>+((F16/F10*100))</f>
        <v>1.0231621597521994</v>
      </c>
      <c r="H16" s="43">
        <v>293.46999999999997</v>
      </c>
      <c r="I16" s="43">
        <f>+((H16/H10*100))</f>
        <v>0.87172561250863367</v>
      </c>
      <c r="J16" s="43">
        <v>270.36700074000004</v>
      </c>
      <c r="K16" s="33">
        <f>+((J16/J10*100))</f>
        <v>0.74437659815622248</v>
      </c>
      <c r="L16" s="43">
        <v>329.80943948999993</v>
      </c>
      <c r="M16" s="33">
        <f>+((L16/L10*100))</f>
        <v>0.74320942347931163</v>
      </c>
      <c r="N16" s="43">
        <v>374.53359094000001</v>
      </c>
      <c r="O16" s="33">
        <f>+((N16/N10*100))</f>
        <v>0.76148087681752907</v>
      </c>
      <c r="P16" s="43">
        <v>419.89700000000005</v>
      </c>
      <c r="Q16" s="33">
        <f>+((P16/P10*100))</f>
        <v>0.90384640494954593</v>
      </c>
      <c r="R16" s="43">
        <v>366.70000000000005</v>
      </c>
      <c r="S16" s="33">
        <f>+((R16/R10*100))</f>
        <v>0.88119272787951541</v>
      </c>
      <c r="T16" s="33">
        <v>532.27</v>
      </c>
      <c r="U16" s="33">
        <f>+((T16/T10*100))</f>
        <v>0.87509668859085821</v>
      </c>
      <c r="V16" s="33">
        <v>581.38300000000004</v>
      </c>
      <c r="W16" s="33">
        <f>+((V16/V10*100))</f>
        <v>0.91758057828837336</v>
      </c>
      <c r="X16" s="44">
        <v>283.78700000000003</v>
      </c>
      <c r="Y16" s="33">
        <f>+((X16/X10*100))</f>
        <v>0.44402961534696744</v>
      </c>
      <c r="Z16" s="622">
        <v>15.300052487315586</v>
      </c>
      <c r="AA16" s="622">
        <v>-25.780835082572541</v>
      </c>
      <c r="AB16" s="622">
        <f>+(J16/H16-1)*100</f>
        <v>-7.8723546733907801</v>
      </c>
      <c r="AC16" s="622">
        <f>((L16/J16)-1)*100</f>
        <v>21.985833547476098</v>
      </c>
      <c r="AD16" s="622">
        <f>((N16/L16)-1)*100</f>
        <v>13.560603819938933</v>
      </c>
      <c r="AE16" s="612">
        <f>((P16/N16)-1)*100</f>
        <v>12.111973440392209</v>
      </c>
      <c r="AF16" s="612">
        <f>((R16/P16)-1)*100</f>
        <v>-12.669059316927722</v>
      </c>
      <c r="AG16" s="613">
        <f>((T16/R16)-1)*100</f>
        <v>45.151349877283863</v>
      </c>
      <c r="AH16" s="613">
        <f>((V16/T16)-1)*100</f>
        <v>9.227083998722474</v>
      </c>
      <c r="AI16" s="623">
        <f>((X16/V16)-1)*100</f>
        <v>-51.187599224607524</v>
      </c>
    </row>
    <row r="17" spans="1:35" x14ac:dyDescent="0.25">
      <c r="A17" s="19"/>
      <c r="B17" s="24"/>
      <c r="C17" s="1"/>
      <c r="D17" s="1" t="s">
        <v>21</v>
      </c>
      <c r="E17" s="1" t="s">
        <v>24</v>
      </c>
      <c r="F17" s="33">
        <v>1196.7299999999998</v>
      </c>
      <c r="G17" s="33">
        <f>+((F17/F10*100))</f>
        <v>3.0966562591746518</v>
      </c>
      <c r="H17" s="43">
        <v>946.56</v>
      </c>
      <c r="I17" s="43">
        <f>+((H17/H10*100))</f>
        <v>2.8116693214848953</v>
      </c>
      <c r="J17" s="43">
        <v>924.96231458000011</v>
      </c>
      <c r="K17" s="33">
        <f>+((J17/J10*100))</f>
        <v>2.5466136742474932</v>
      </c>
      <c r="L17" s="43">
        <v>1088.5482658000001</v>
      </c>
      <c r="M17" s="33">
        <f>+((L17/L10*100))</f>
        <v>2.4529902185505899</v>
      </c>
      <c r="N17" s="43">
        <v>1374.83647754</v>
      </c>
      <c r="O17" s="33">
        <f>+((N17/N10*100))</f>
        <v>2.7952410991237278</v>
      </c>
      <c r="P17" s="43">
        <v>1577.1019047100001</v>
      </c>
      <c r="Q17" s="33">
        <f>+((P17/P10*100))</f>
        <v>3.3947798789017658</v>
      </c>
      <c r="R17" s="43">
        <v>1314.9</v>
      </c>
      <c r="S17" s="33">
        <f>+((R17/R10*100))</f>
        <v>3.1597499806075118</v>
      </c>
      <c r="T17" s="33">
        <f>3859.978-2301.23</f>
        <v>1558.748</v>
      </c>
      <c r="U17" s="33">
        <f>+((T17/T10*100))</f>
        <v>2.5627129335630849</v>
      </c>
      <c r="V17" s="33">
        <v>1686.96</v>
      </c>
      <c r="W17" s="33">
        <f>+((V17/V10*100))</f>
        <v>2.6624819307570986</v>
      </c>
      <c r="X17" s="44">
        <v>1768.84</v>
      </c>
      <c r="Y17" s="33">
        <f>+((X17/X10*100))</f>
        <v>2.7676297533372902</v>
      </c>
      <c r="Z17" s="622">
        <v>12.115307145333066</v>
      </c>
      <c r="AA17" s="622">
        <v>-20.904464666215429</v>
      </c>
      <c r="AB17" s="622">
        <f>+(J17/H17-1)*100</f>
        <v>-2.2817027362237785</v>
      </c>
      <c r="AC17" s="622">
        <f>((L17/J17)-1)*100</f>
        <v>17.685688231988106</v>
      </c>
      <c r="AD17" s="622">
        <f>((N17/L17)-1)*100</f>
        <v>26.300001638383929</v>
      </c>
      <c r="AE17" s="612">
        <f>((P17/N17)-1)*100</f>
        <v>14.711962511491873</v>
      </c>
      <c r="AF17" s="612">
        <f>((R17/P17)-1)*100</f>
        <v>-16.625552472350481</v>
      </c>
      <c r="AG17" s="613">
        <f>((T17/R17)-1)*100</f>
        <v>18.544984409460795</v>
      </c>
      <c r="AH17" s="613">
        <f>((V17/T17)-1)*100</f>
        <v>8.2253192947160159</v>
      </c>
      <c r="AI17" s="623">
        <f>((X17/V17)-1)*100</f>
        <v>4.853701332574567</v>
      </c>
    </row>
    <row r="18" spans="1:35" x14ac:dyDescent="0.25">
      <c r="A18" s="13"/>
      <c r="B18" s="38"/>
      <c r="C18" s="2"/>
      <c r="D18" s="2"/>
      <c r="E18" s="2"/>
      <c r="F18" s="33"/>
      <c r="G18" s="33"/>
      <c r="H18" s="33"/>
      <c r="I18" s="45"/>
      <c r="J18" s="33"/>
      <c r="K18" s="45"/>
      <c r="L18" s="43"/>
      <c r="M18" s="45"/>
      <c r="N18" s="43"/>
      <c r="O18" s="45"/>
      <c r="P18" s="43"/>
      <c r="Q18" s="45"/>
      <c r="R18" s="43"/>
      <c r="S18" s="45"/>
      <c r="T18" s="45"/>
      <c r="U18" s="45"/>
      <c r="V18" s="45"/>
      <c r="W18" s="45"/>
      <c r="X18" s="46"/>
      <c r="Y18" s="45"/>
      <c r="Z18" s="624"/>
      <c r="AA18" s="624"/>
      <c r="AB18" s="624"/>
      <c r="AC18" s="624"/>
      <c r="AD18" s="624"/>
      <c r="AE18" s="624"/>
      <c r="AF18" s="624"/>
      <c r="AG18" s="625"/>
      <c r="AH18" s="625"/>
      <c r="AI18" s="626"/>
    </row>
    <row r="19" spans="1:35" x14ac:dyDescent="0.25">
      <c r="A19" s="19"/>
      <c r="B19" s="35"/>
      <c r="C19" s="36" t="s">
        <v>25</v>
      </c>
      <c r="D19" s="36"/>
      <c r="E19" s="36"/>
      <c r="F19" s="37">
        <v>4563.0140000000001</v>
      </c>
      <c r="G19" s="37">
        <f>+((F19/F10*100))</f>
        <v>11.807246299333658</v>
      </c>
      <c r="H19" s="37">
        <v>2284.4479999999999</v>
      </c>
      <c r="I19" s="37">
        <f>+((H19/H10*100))</f>
        <v>6.7857424337892231</v>
      </c>
      <c r="J19" s="37">
        <v>2216.4540000000002</v>
      </c>
      <c r="K19" s="37">
        <f>+((J19/J10*100))</f>
        <v>6.1023589564333163</v>
      </c>
      <c r="L19" s="42">
        <v>3368.8420000000001</v>
      </c>
      <c r="M19" s="37">
        <f>+((L19/L10*100))</f>
        <v>7.5915204988813141</v>
      </c>
      <c r="N19" s="42">
        <v>4618.6390000000001</v>
      </c>
      <c r="O19" s="37">
        <f>+((N19/N10*100))</f>
        <v>9.3903600651591681</v>
      </c>
      <c r="P19" s="42">
        <v>2975.0585340099992</v>
      </c>
      <c r="Q19" s="37">
        <f>+((P19/P10*100))</f>
        <v>6.4039418249699427</v>
      </c>
      <c r="R19" s="42">
        <v>1584.1780000000001</v>
      </c>
      <c r="S19" s="37">
        <f>+((R19/R10*100))</f>
        <v>3.8068342876103487</v>
      </c>
      <c r="T19" s="37">
        <v>3710.7350000000001</v>
      </c>
      <c r="U19" s="37">
        <f>+((T19/T10*100))</f>
        <v>6.1007607243282509</v>
      </c>
      <c r="V19" s="37">
        <v>5904.5709999999999</v>
      </c>
      <c r="W19" s="37">
        <f>+((V19/V10*100))</f>
        <v>9.3190197730665663</v>
      </c>
      <c r="X19" s="37">
        <v>3951.386</v>
      </c>
      <c r="Y19" s="37">
        <f>+((X19/X10*100))</f>
        <v>6.1825679318199631</v>
      </c>
      <c r="Z19" s="615">
        <v>-11.365258318101212</v>
      </c>
      <c r="AA19" s="615">
        <v>-49.93554698714491</v>
      </c>
      <c r="AB19" s="615">
        <f>+(J19/H19-1)*100</f>
        <v>-2.976386418075605</v>
      </c>
      <c r="AC19" s="615">
        <f>((L19/J19)-1)*100</f>
        <v>51.99241671606989</v>
      </c>
      <c r="AD19" s="615">
        <f>((N19/L19)-1)*100</f>
        <v>37.098712257802525</v>
      </c>
      <c r="AE19" s="616">
        <f>((P19/N19)-1)*100</f>
        <v>-35.585817943121356</v>
      </c>
      <c r="AF19" s="616">
        <f>((R19/P19)-1)*100</f>
        <v>-46.75136701042549</v>
      </c>
      <c r="AG19" s="617">
        <f>((T19/R19)-1)*100</f>
        <v>134.23725111698306</v>
      </c>
      <c r="AH19" s="617">
        <f>((V19/T19)-1)*100</f>
        <v>59.121333105166499</v>
      </c>
      <c r="AI19" s="618">
        <f>((X19/V19)-1)*100</f>
        <v>-33.079202536475549</v>
      </c>
    </row>
    <row r="20" spans="1:35" x14ac:dyDescent="0.25">
      <c r="A20" s="13"/>
      <c r="B20" s="38"/>
      <c r="C20" s="2"/>
      <c r="D20" s="2"/>
      <c r="E20" s="2"/>
      <c r="F20" s="33"/>
      <c r="G20" s="33"/>
      <c r="H20" s="33"/>
      <c r="I20" s="33"/>
      <c r="J20" s="33"/>
      <c r="K20" s="33"/>
      <c r="L20" s="43"/>
      <c r="M20" s="33"/>
      <c r="N20" s="43"/>
      <c r="O20" s="33"/>
      <c r="P20" s="43"/>
      <c r="Q20" s="33"/>
      <c r="R20" s="43"/>
      <c r="S20" s="33"/>
      <c r="T20" s="33"/>
      <c r="U20" s="33"/>
      <c r="V20" s="33"/>
      <c r="W20" s="33"/>
      <c r="X20" s="44"/>
      <c r="Y20" s="33"/>
      <c r="Z20" s="612"/>
      <c r="AA20" s="612"/>
      <c r="AB20" s="612"/>
      <c r="AC20" s="612"/>
      <c r="AD20" s="612"/>
      <c r="AE20" s="612"/>
      <c r="AF20" s="612"/>
      <c r="AG20" s="613"/>
      <c r="AH20" s="613"/>
      <c r="AI20" s="614"/>
    </row>
    <row r="21" spans="1:35" x14ac:dyDescent="0.25">
      <c r="A21" s="19"/>
      <c r="B21" s="35"/>
      <c r="C21" s="36" t="s">
        <v>26</v>
      </c>
      <c r="D21" s="36"/>
      <c r="E21" s="36"/>
      <c r="F21" s="37">
        <v>863.38900000000001</v>
      </c>
      <c r="G21" s="37">
        <f>+((F21/F10*100))</f>
        <v>2.2341037251113813</v>
      </c>
      <c r="H21" s="37">
        <v>723.4</v>
      </c>
      <c r="I21" s="37">
        <f>+((H21/H10*100))</f>
        <v>2.1487930898856633</v>
      </c>
      <c r="J21" s="37">
        <v>877.46299999999997</v>
      </c>
      <c r="K21" s="37">
        <f>+((J21/J10*100))</f>
        <v>2.4158381798083091</v>
      </c>
      <c r="L21" s="42">
        <v>826.90700000000004</v>
      </c>
      <c r="M21" s="37">
        <f>+((L21/L10*100))</f>
        <v>1.8633944367733635</v>
      </c>
      <c r="N21" s="42">
        <v>774.42100000000005</v>
      </c>
      <c r="O21" s="37">
        <f>+((N21/N10*100))</f>
        <v>1.5745097272206441</v>
      </c>
      <c r="P21" s="42">
        <v>774.28454448999992</v>
      </c>
      <c r="Q21" s="37">
        <f>+((P21/P10*100))</f>
        <v>1.6666808811334284</v>
      </c>
      <c r="R21" s="42">
        <v>729.71299999999997</v>
      </c>
      <c r="S21" s="37">
        <f>+((R21/R10*100))</f>
        <v>1.7535254677915044</v>
      </c>
      <c r="T21" s="37">
        <v>857.36699999999996</v>
      </c>
      <c r="U21" s="37">
        <f>+((T21/T10*100))</f>
        <v>1.4095835245403241</v>
      </c>
      <c r="V21" s="37">
        <v>1354.222</v>
      </c>
      <c r="W21" s="37">
        <f>+((V21/V10*100))</f>
        <v>2.1373308230389219</v>
      </c>
      <c r="X21" s="37">
        <v>969.94600000000003</v>
      </c>
      <c r="Y21" s="37">
        <f>+((X21/X10*100))</f>
        <v>1.5176338214482328</v>
      </c>
      <c r="Z21" s="615">
        <v>10.547752269497202</v>
      </c>
      <c r="AA21" s="615">
        <v>-16.213896632919813</v>
      </c>
      <c r="AB21" s="615">
        <f>+(J21/H21-1)*100</f>
        <v>21.297069394525849</v>
      </c>
      <c r="AC21" s="615">
        <f>((L21/J21)-1)*100</f>
        <v>-5.7616104610678676</v>
      </c>
      <c r="AD21" s="615">
        <f>((N21/L21)-1)*100</f>
        <v>-6.3472675887373047</v>
      </c>
      <c r="AE21" s="616">
        <f>((P21/N21)-1)*100</f>
        <v>-1.7620326669876007E-2</v>
      </c>
      <c r="AF21" s="616">
        <f>((R21/P21)-1)*100</f>
        <v>-5.7564812325368031</v>
      </c>
      <c r="AG21" s="617">
        <f>((T21/R21)-1)*100</f>
        <v>17.493726985814973</v>
      </c>
      <c r="AH21" s="617">
        <f>((V21/T21)-1)*100</f>
        <v>57.951262411546047</v>
      </c>
      <c r="AI21" s="618">
        <f>((X21/V21)-1)*100</f>
        <v>-28.376145122439301</v>
      </c>
    </row>
    <row r="22" spans="1:35" x14ac:dyDescent="0.25">
      <c r="A22" s="13"/>
      <c r="B22" s="38"/>
      <c r="C22" s="2"/>
      <c r="D22" s="2"/>
      <c r="E22" s="2"/>
      <c r="F22" s="33"/>
      <c r="G22" s="33"/>
      <c r="H22" s="33"/>
      <c r="I22" s="33"/>
      <c r="J22" s="33"/>
      <c r="K22" s="33"/>
      <c r="L22" s="43"/>
      <c r="M22" s="33"/>
      <c r="N22" s="43"/>
      <c r="O22" s="33"/>
      <c r="P22" s="43"/>
      <c r="Q22" s="33"/>
      <c r="R22" s="43"/>
      <c r="S22" s="33"/>
      <c r="T22" s="33"/>
      <c r="U22" s="33"/>
      <c r="V22" s="33"/>
      <c r="W22" s="33"/>
      <c r="X22" s="44"/>
      <c r="Y22" s="33"/>
      <c r="Z22" s="612"/>
      <c r="AA22" s="612"/>
      <c r="AB22" s="612"/>
      <c r="AC22" s="612"/>
      <c r="AD22" s="612"/>
      <c r="AE22" s="612"/>
      <c r="AF22" s="612"/>
      <c r="AG22" s="613"/>
      <c r="AH22" s="613"/>
      <c r="AI22" s="614"/>
    </row>
    <row r="23" spans="1:35" x14ac:dyDescent="0.25">
      <c r="A23" s="19"/>
      <c r="B23" s="35"/>
      <c r="C23" s="36" t="s">
        <v>27</v>
      </c>
      <c r="D23" s="36"/>
      <c r="E23" s="36"/>
      <c r="F23" s="37">
        <v>4201.5259999999998</v>
      </c>
      <c r="G23" s="37">
        <f>+((F23/F10*100))</f>
        <v>10.871860641903385</v>
      </c>
      <c r="H23" s="37">
        <v>4251.9409999999998</v>
      </c>
      <c r="I23" s="37">
        <f>+((H23/H10*100))</f>
        <v>12.629999225050506</v>
      </c>
      <c r="J23" s="37">
        <v>4525.7089999999998</v>
      </c>
      <c r="K23" s="37">
        <f>+((J23/J10*100))</f>
        <v>12.460218371489262</v>
      </c>
      <c r="L23" s="42">
        <v>5097.8410000000003</v>
      </c>
      <c r="M23" s="37">
        <f>+((L23/L10*100))</f>
        <v>11.487735088655871</v>
      </c>
      <c r="N23" s="42">
        <v>6049.9470000000001</v>
      </c>
      <c r="O23" s="37">
        <f>+((N23/N10*100))</f>
        <v>12.300415924502762</v>
      </c>
      <c r="P23" s="42">
        <v>6295.3050000000003</v>
      </c>
      <c r="Q23" s="37">
        <f>+((P23/P10*100))</f>
        <v>13.550915563366495</v>
      </c>
      <c r="R23" s="42">
        <v>6715.9110000000001</v>
      </c>
      <c r="S23" s="37">
        <f>+((R23/R10*100))</f>
        <v>16.138565405743233</v>
      </c>
      <c r="T23" s="37">
        <v>7867.0749999999998</v>
      </c>
      <c r="U23" s="37">
        <f>+((T23/T10*100))</f>
        <v>12.934133581445368</v>
      </c>
      <c r="V23" s="37">
        <v>8382.4259999999995</v>
      </c>
      <c r="W23" s="37">
        <f>+((V23/V10*100))</f>
        <v>13.229749229921575</v>
      </c>
      <c r="X23" s="37">
        <v>9180.2160000000003</v>
      </c>
      <c r="Y23" s="37">
        <f>+((X23/X10*100))</f>
        <v>14.363898907568265</v>
      </c>
      <c r="Z23" s="615">
        <v>24.923839001923721</v>
      </c>
      <c r="AA23" s="615">
        <v>1.1999211714981639</v>
      </c>
      <c r="AB23" s="615">
        <f>+(J23/H23-1)*100</f>
        <v>6.4386594263655228</v>
      </c>
      <c r="AC23" s="615">
        <f>((L23/J23)-1)*100</f>
        <v>12.641820320307829</v>
      </c>
      <c r="AD23" s="615">
        <f>((N23/L23)-1)*100</f>
        <v>18.676651547194179</v>
      </c>
      <c r="AE23" s="616">
        <f>((P23/N23)-1)*100</f>
        <v>4.0555396600995053</v>
      </c>
      <c r="AF23" s="616">
        <f>((R23/P23)-1)*100</f>
        <v>6.6812648473743463</v>
      </c>
      <c r="AG23" s="617">
        <f>((T23/R23)-1)*100</f>
        <v>17.14084656571535</v>
      </c>
      <c r="AH23" s="617">
        <f>((V23/T23)-1)*100</f>
        <v>6.55073200649543</v>
      </c>
      <c r="AI23" s="618">
        <f>((X23/V23)-1)*100</f>
        <v>9.517411785084672</v>
      </c>
    </row>
    <row r="24" spans="1:35" x14ac:dyDescent="0.25">
      <c r="A24" s="13"/>
      <c r="B24" s="38"/>
      <c r="C24" s="2"/>
      <c r="D24" s="2"/>
      <c r="E24" s="2"/>
      <c r="F24" s="33"/>
      <c r="G24" s="33"/>
      <c r="H24" s="33"/>
      <c r="I24" s="33"/>
      <c r="J24" s="33"/>
      <c r="K24" s="33"/>
      <c r="L24" s="43"/>
      <c r="M24" s="33"/>
      <c r="N24" s="43"/>
      <c r="O24" s="33"/>
      <c r="P24" s="43"/>
      <c r="Q24" s="33"/>
      <c r="R24" s="43"/>
      <c r="S24" s="33"/>
      <c r="T24" s="33"/>
      <c r="U24" s="33"/>
      <c r="V24" s="33"/>
      <c r="W24" s="33"/>
      <c r="X24" s="44"/>
      <c r="Y24" s="33"/>
      <c r="Z24" s="612"/>
      <c r="AA24" s="612"/>
      <c r="AB24" s="612"/>
      <c r="AC24" s="612"/>
      <c r="AD24" s="612"/>
      <c r="AE24" s="612"/>
      <c r="AF24" s="612"/>
      <c r="AG24" s="613"/>
      <c r="AH24" s="613"/>
      <c r="AI24" s="614"/>
    </row>
    <row r="25" spans="1:35" x14ac:dyDescent="0.25">
      <c r="A25" s="19"/>
      <c r="B25" s="35"/>
      <c r="C25" s="36" t="s">
        <v>28</v>
      </c>
      <c r="D25" s="36"/>
      <c r="E25" s="36"/>
      <c r="F25" s="37">
        <v>1522.2940000000001</v>
      </c>
      <c r="G25" s="37">
        <f>+((F25/F10*100))</f>
        <v>3.9390850429119504</v>
      </c>
      <c r="H25" s="37">
        <v>1364.079</v>
      </c>
      <c r="I25" s="37">
        <f>+((H25/H10*100))</f>
        <v>4.0518710661572372</v>
      </c>
      <c r="J25" s="37">
        <v>1312.2729999999999</v>
      </c>
      <c r="K25" s="37">
        <f>+((J25/J10*100))</f>
        <v>3.6129605644130738</v>
      </c>
      <c r="L25" s="42">
        <v>1384.03906628</v>
      </c>
      <c r="M25" s="37">
        <f>+((L25/L10*100))</f>
        <v>3.1188642693593742</v>
      </c>
      <c r="N25" s="42">
        <v>1602.194</v>
      </c>
      <c r="O25" s="37">
        <f>+((N25/N10*100))</f>
        <v>3.257491775009397</v>
      </c>
      <c r="P25" s="42">
        <v>1606.6074780200006</v>
      </c>
      <c r="Q25" s="37">
        <f>+((P25/P10*100))</f>
        <v>3.4582918981879698</v>
      </c>
      <c r="R25" s="42">
        <v>1491.5340000000001</v>
      </c>
      <c r="S25" s="37">
        <f>+((R25/R10*100))</f>
        <v>3.5842075652714618</v>
      </c>
      <c r="T25" s="37">
        <v>1904.836</v>
      </c>
      <c r="U25" s="37">
        <f>+((T25/T10*100))</f>
        <v>3.1317107406178364</v>
      </c>
      <c r="V25" s="37">
        <v>2347.7339999999999</v>
      </c>
      <c r="W25" s="37">
        <f>+((V25/V10*100))</f>
        <v>3.7053631106985856</v>
      </c>
      <c r="X25" s="37">
        <v>1995.742</v>
      </c>
      <c r="Y25" s="37">
        <f>+((X25/X10*100))</f>
        <v>3.122653795247095</v>
      </c>
      <c r="Z25" s="615">
        <v>1.8331783609496277</v>
      </c>
      <c r="AA25" s="615">
        <v>-10.3931960580545</v>
      </c>
      <c r="AB25" s="615">
        <f>+(J25/H25-1)*100</f>
        <v>-3.797873876806257</v>
      </c>
      <c r="AC25" s="615">
        <f>((L25/J25)-1)*100</f>
        <v>5.468836612503658</v>
      </c>
      <c r="AD25" s="615">
        <f>((N25/L25)-1)*100</f>
        <v>15.762194798905039</v>
      </c>
      <c r="AE25" s="616">
        <f>((P25/N25)-1)*100</f>
        <v>0.27546464535510573</v>
      </c>
      <c r="AF25" s="616">
        <f>((R25/P25)-1)*100</f>
        <v>-7.1625135320432021</v>
      </c>
      <c r="AG25" s="617">
        <f>((T25/R25)-1)*100</f>
        <v>27.709861122843993</v>
      </c>
      <c r="AH25" s="617">
        <f>((V25/T25)-1)*100</f>
        <v>23.251240526743501</v>
      </c>
      <c r="AI25" s="618">
        <f>((X25/V25)-1)*100</f>
        <v>-14.992839904350319</v>
      </c>
    </row>
    <row r="26" spans="1:35" x14ac:dyDescent="0.25">
      <c r="A26" s="13"/>
      <c r="B26" s="38"/>
      <c r="C26" s="2"/>
      <c r="D26" s="2"/>
      <c r="E26" s="2"/>
      <c r="F26" s="33"/>
      <c r="G26" s="33"/>
      <c r="H26" s="33"/>
      <c r="I26" s="33"/>
      <c r="J26" s="33"/>
      <c r="K26" s="33"/>
      <c r="L26" s="43"/>
      <c r="M26" s="33"/>
      <c r="N26" s="43"/>
      <c r="O26" s="33"/>
      <c r="P26" s="43"/>
      <c r="Q26" s="33"/>
      <c r="R26" s="43"/>
      <c r="S26" s="33"/>
      <c r="T26" s="33"/>
      <c r="U26" s="33"/>
      <c r="V26" s="33"/>
      <c r="W26" s="33"/>
      <c r="X26" s="44"/>
      <c r="Y26" s="33"/>
      <c r="Z26" s="612"/>
      <c r="AA26" s="612"/>
      <c r="AB26" s="612"/>
      <c r="AC26" s="612"/>
      <c r="AD26" s="612"/>
      <c r="AE26" s="612"/>
      <c r="AF26" s="612"/>
      <c r="AG26" s="613"/>
      <c r="AH26" s="613"/>
      <c r="AI26" s="614"/>
    </row>
    <row r="27" spans="1:35" x14ac:dyDescent="0.25">
      <c r="A27" s="19"/>
      <c r="B27" s="35"/>
      <c r="C27" s="36" t="s">
        <v>29</v>
      </c>
      <c r="D27" s="36"/>
      <c r="E27" s="36"/>
      <c r="F27" s="37">
        <v>596.98</v>
      </c>
      <c r="G27" s="37">
        <f>+((F27/F10*100))</f>
        <v>1.5447443062362303</v>
      </c>
      <c r="H27" s="37">
        <v>545.70399999999995</v>
      </c>
      <c r="I27" s="37">
        <f>+((H27/H10*100))</f>
        <v>1.6209634839963589</v>
      </c>
      <c r="J27" s="37">
        <v>460.75200000000001</v>
      </c>
      <c r="K27" s="37">
        <f>+((J27/J10*100))</f>
        <v>1.2685461073834887</v>
      </c>
      <c r="L27" s="42">
        <v>585.76199999999994</v>
      </c>
      <c r="M27" s="37">
        <f>+((L27/L10*100))</f>
        <v>1.319985986420769</v>
      </c>
      <c r="N27" s="42">
        <v>621.54899999999998</v>
      </c>
      <c r="O27" s="37">
        <f>+((N27/N10*100))</f>
        <v>1.2636988749585354</v>
      </c>
      <c r="P27" s="42">
        <v>576.58799999999997</v>
      </c>
      <c r="Q27" s="37">
        <f>+((P27/P10*100))</f>
        <v>1.2411305413876468</v>
      </c>
      <c r="R27" s="42">
        <v>464.46499999999997</v>
      </c>
      <c r="S27" s="37">
        <f>+((R27/R10*100))</f>
        <v>1.1161253895679275</v>
      </c>
      <c r="T27" s="37">
        <v>571.95600000000002</v>
      </c>
      <c r="U27" s="37">
        <f>+((T27/T10*100))</f>
        <v>0.94034381351508245</v>
      </c>
      <c r="V27" s="37">
        <v>659.07100000000003</v>
      </c>
      <c r="W27" s="37">
        <f>+((V27/V10*100))</f>
        <v>1.0401933825259708</v>
      </c>
      <c r="X27" s="37">
        <v>721.54600000000005</v>
      </c>
      <c r="Y27" s="37">
        <f>+((X27/X10*100))</f>
        <v>1.1289727606801683</v>
      </c>
      <c r="Z27" s="615">
        <v>10.835097099996283</v>
      </c>
      <c r="AA27" s="615">
        <v>-8.5892324700995175</v>
      </c>
      <c r="AB27" s="615">
        <f>+(J27/H27-1)*100</f>
        <v>-15.567413836072298</v>
      </c>
      <c r="AC27" s="615">
        <f>((L27/J27)-1)*100</f>
        <v>27.131732472132498</v>
      </c>
      <c r="AD27" s="615">
        <f>((N27/L27)-1)*100</f>
        <v>6.1094779108238573</v>
      </c>
      <c r="AE27" s="616">
        <f>((P27/N27)-1)*100</f>
        <v>-7.2337016067920645</v>
      </c>
      <c r="AF27" s="616">
        <f>((R27/P27)-1)*100</f>
        <v>-19.445947539664367</v>
      </c>
      <c r="AG27" s="617">
        <f>((T27/R27)-1)*100</f>
        <v>23.142970945065834</v>
      </c>
      <c r="AH27" s="617">
        <f>((V27/T27)-1)*100</f>
        <v>15.231066725412434</v>
      </c>
      <c r="AI27" s="618">
        <f>((X27/V27)-1)*100</f>
        <v>9.4792518560215875</v>
      </c>
    </row>
    <row r="28" spans="1:35" x14ac:dyDescent="0.25">
      <c r="A28" s="13"/>
      <c r="B28" s="38"/>
      <c r="C28" s="2"/>
      <c r="D28" s="2"/>
      <c r="E28" s="2"/>
      <c r="F28" s="33"/>
      <c r="G28" s="33"/>
      <c r="H28" s="33"/>
      <c r="I28" s="33"/>
      <c r="J28" s="33"/>
      <c r="K28" s="33"/>
      <c r="L28" s="43"/>
      <c r="M28" s="33"/>
      <c r="N28" s="43"/>
      <c r="O28" s="33"/>
      <c r="P28" s="43"/>
      <c r="Q28" s="33"/>
      <c r="R28" s="43"/>
      <c r="S28" s="33"/>
      <c r="T28" s="33"/>
      <c r="U28" s="33"/>
      <c r="V28" s="33"/>
      <c r="W28" s="33"/>
      <c r="X28" s="44"/>
      <c r="Y28" s="33"/>
      <c r="Z28" s="612"/>
      <c r="AA28" s="612"/>
      <c r="AB28" s="612"/>
      <c r="AC28" s="612"/>
      <c r="AD28" s="612"/>
      <c r="AE28" s="612"/>
      <c r="AF28" s="612"/>
      <c r="AG28" s="613"/>
      <c r="AH28" s="613"/>
      <c r="AI28" s="614"/>
    </row>
    <row r="29" spans="1:35" x14ac:dyDescent="0.25">
      <c r="A29" s="19"/>
      <c r="B29" s="35"/>
      <c r="C29" s="36" t="s">
        <v>30</v>
      </c>
      <c r="D29" s="36"/>
      <c r="E29" s="36"/>
      <c r="F29" s="37">
        <v>1060.1859999999999</v>
      </c>
      <c r="G29" s="37">
        <f>+((F29/F10*100))</f>
        <v>2.7433352659240908</v>
      </c>
      <c r="H29" s="37">
        <v>995.67700000000002</v>
      </c>
      <c r="I29" s="37">
        <f>+((H29/H10*100))</f>
        <v>2.9575668473293995</v>
      </c>
      <c r="J29" s="37">
        <v>988.60500000000002</v>
      </c>
      <c r="K29" s="37">
        <f>+((J29/J10*100))</f>
        <v>2.7218352269547474</v>
      </c>
      <c r="L29" s="42">
        <v>1150.8109999999999</v>
      </c>
      <c r="M29" s="37">
        <f>+((L29/L10*100))</f>
        <v>2.593296241509131</v>
      </c>
      <c r="N29" s="42">
        <v>1226.0419999999999</v>
      </c>
      <c r="O29" s="37">
        <f>+((N29/N10*100))</f>
        <v>2.4927204388582602</v>
      </c>
      <c r="P29" s="42">
        <v>1191.8218847900002</v>
      </c>
      <c r="Q29" s="37">
        <f>+((P29/P10*100))</f>
        <v>2.5654480167937224</v>
      </c>
      <c r="R29" s="42">
        <v>852.529</v>
      </c>
      <c r="S29" s="37">
        <f>+((R29/R10*100))</f>
        <v>2.0486565451497007</v>
      </c>
      <c r="T29" s="37">
        <v>1491.42</v>
      </c>
      <c r="U29" s="37">
        <f>+((T29/T10*100))</f>
        <v>2.4520200336261255</v>
      </c>
      <c r="V29" s="37">
        <v>1627.1780000000001</v>
      </c>
      <c r="W29" s="37">
        <f>+((V29/V10*100))</f>
        <v>2.5681296670492926</v>
      </c>
      <c r="X29" s="37">
        <v>1451.6210000000001</v>
      </c>
      <c r="Y29" s="37">
        <f>+((X29/X10*100))</f>
        <v>2.271290489908206</v>
      </c>
      <c r="Z29" s="615">
        <v>-10.189500792057405</v>
      </c>
      <c r="AA29" s="615">
        <v>-6.0846870266160753</v>
      </c>
      <c r="AB29" s="615">
        <f>+(J29/H29-1)*100</f>
        <v>-0.71027049936877029</v>
      </c>
      <c r="AC29" s="615">
        <f>((L29/J29)-1)*100</f>
        <v>16.40756419399052</v>
      </c>
      <c r="AD29" s="615">
        <f>((N29/L29)-1)*100</f>
        <v>6.5372159285929765</v>
      </c>
      <c r="AE29" s="616">
        <f>((P29/N29)-1)*100</f>
        <v>-2.7911046448653165</v>
      </c>
      <c r="AF29" s="616">
        <f>((R29/P29)-1)*100</f>
        <v>-28.46842209562076</v>
      </c>
      <c r="AG29" s="617">
        <f>((T29/R29)-1)*100</f>
        <v>74.940676504846166</v>
      </c>
      <c r="AH29" s="617">
        <f>((V29/T29)-1)*100</f>
        <v>9.1026002065145875</v>
      </c>
      <c r="AI29" s="618">
        <f>((X29/V29)-1)*100</f>
        <v>-10.789047049554501</v>
      </c>
    </row>
    <row r="30" spans="1:35" x14ac:dyDescent="0.25">
      <c r="A30" s="13"/>
      <c r="B30" s="38"/>
      <c r="C30" s="2"/>
      <c r="D30" s="2"/>
      <c r="E30" s="2"/>
      <c r="F30" s="33"/>
      <c r="G30" s="33"/>
      <c r="H30" s="33"/>
      <c r="I30" s="33"/>
      <c r="J30" s="33"/>
      <c r="K30" s="33"/>
      <c r="L30" s="43"/>
      <c r="M30" s="33"/>
      <c r="N30" s="43"/>
      <c r="O30" s="33"/>
      <c r="P30" s="43"/>
      <c r="Q30" s="33"/>
      <c r="R30" s="43"/>
      <c r="S30" s="33"/>
      <c r="T30" s="33"/>
      <c r="U30" s="33"/>
      <c r="V30" s="33"/>
      <c r="W30" s="33"/>
      <c r="X30" s="44"/>
      <c r="Y30" s="33"/>
      <c r="Z30" s="612"/>
      <c r="AA30" s="612"/>
      <c r="AB30" s="612"/>
      <c r="AC30" s="612"/>
      <c r="AD30" s="612"/>
      <c r="AE30" s="612"/>
      <c r="AF30" s="612"/>
      <c r="AG30" s="613"/>
      <c r="AH30" s="613"/>
      <c r="AI30" s="614"/>
    </row>
    <row r="31" spans="1:35" x14ac:dyDescent="0.25">
      <c r="A31" s="19"/>
      <c r="B31" s="35"/>
      <c r="C31" s="36" t="s">
        <v>31</v>
      </c>
      <c r="D31" s="36"/>
      <c r="E31" s="36"/>
      <c r="F31" s="37">
        <v>666.06600000000003</v>
      </c>
      <c r="G31" s="37">
        <f>+((F31/F10*100))</f>
        <v>1.7235111077046819</v>
      </c>
      <c r="H31" s="37">
        <v>586.61400000000003</v>
      </c>
      <c r="I31" s="37">
        <f>+((H31/H10*100))</f>
        <v>1.7424828720350962</v>
      </c>
      <c r="J31" s="37">
        <v>540.63499999999999</v>
      </c>
      <c r="K31" s="37">
        <f>+((J31/J10*100))</f>
        <v>1.4884806246424809</v>
      </c>
      <c r="L31" s="42">
        <v>585.76199999999994</v>
      </c>
      <c r="M31" s="37">
        <f>+((L31/L10*100))</f>
        <v>1.319985986420769</v>
      </c>
      <c r="N31" s="42">
        <v>655</v>
      </c>
      <c r="O31" s="37">
        <f>+((N31/N10*100))</f>
        <v>1.3317095886210752</v>
      </c>
      <c r="P31" s="42">
        <v>607.28201171000001</v>
      </c>
      <c r="Q31" s="37">
        <f>+((P31/P10*100))</f>
        <v>1.3072007255936851</v>
      </c>
      <c r="R31" s="42">
        <v>446.3</v>
      </c>
      <c r="S31" s="37">
        <f>+((R31/R10*100))</f>
        <v>1.0724742690281639</v>
      </c>
      <c r="T31" s="37">
        <v>674.69799999999998</v>
      </c>
      <c r="U31" s="37">
        <f>+((T31/T10*100))</f>
        <v>1.109260310742433</v>
      </c>
      <c r="V31" s="37">
        <v>1093.0419999999999</v>
      </c>
      <c r="W31" s="37">
        <f>+((V31/V10*100))</f>
        <v>1.7251177114801775</v>
      </c>
      <c r="X31" s="37">
        <v>1193.6780000000001</v>
      </c>
      <c r="Y31" s="37">
        <f>+((X31/X10*100))</f>
        <v>1.8676978973248857</v>
      </c>
      <c r="Z31" s="615">
        <v>-7.4484138563508218</v>
      </c>
      <c r="AA31" s="615">
        <v>-11.928547621406882</v>
      </c>
      <c r="AB31" s="615">
        <f>+(J31/H31-1)*100</f>
        <v>-7.8380331870702147</v>
      </c>
      <c r="AC31" s="615">
        <f>((L31/J31)-1)*100</f>
        <v>8.3470363553968863</v>
      </c>
      <c r="AD31" s="615">
        <f>((N31/L31)-1)*100</f>
        <v>11.820159040702549</v>
      </c>
      <c r="AE31" s="616">
        <f>((P31/N31)-1)*100</f>
        <v>-7.2851890519083913</v>
      </c>
      <c r="AF31" s="616">
        <f>((R31/P31)-1)*100</f>
        <v>-26.508608621009998</v>
      </c>
      <c r="AG31" s="617">
        <f>((T31/R31)-1)*100</f>
        <v>51.175890656509068</v>
      </c>
      <c r="AH31" s="617">
        <f>((V31/T31)-1)*100</f>
        <v>62.004630219742765</v>
      </c>
      <c r="AI31" s="618">
        <f>((X31/V31)-1)*100</f>
        <v>9.2069655145914133</v>
      </c>
    </row>
    <row r="32" spans="1:35" x14ac:dyDescent="0.25">
      <c r="A32" s="13"/>
      <c r="B32" s="38"/>
      <c r="C32" s="2"/>
      <c r="D32" s="2"/>
      <c r="E32" s="2"/>
      <c r="F32" s="33"/>
      <c r="G32" s="33"/>
      <c r="H32" s="33"/>
      <c r="I32" s="33"/>
      <c r="J32" s="33"/>
      <c r="K32" s="33"/>
      <c r="L32" s="43"/>
      <c r="M32" s="33"/>
      <c r="N32" s="43"/>
      <c r="O32" s="33"/>
      <c r="P32" s="43"/>
      <c r="Q32" s="33"/>
      <c r="R32" s="43"/>
      <c r="S32" s="33"/>
      <c r="T32" s="33"/>
      <c r="U32" s="33"/>
      <c r="V32" s="33"/>
      <c r="W32" s="33"/>
      <c r="X32" s="44"/>
      <c r="Y32" s="33"/>
      <c r="Z32" s="612"/>
      <c r="AA32" s="612"/>
      <c r="AB32" s="612"/>
      <c r="AC32" s="612"/>
      <c r="AD32" s="612"/>
      <c r="AE32" s="612"/>
      <c r="AF32" s="612"/>
      <c r="AG32" s="613"/>
      <c r="AH32" s="613"/>
      <c r="AI32" s="623"/>
    </row>
    <row r="33" spans="1:35" x14ac:dyDescent="0.25">
      <c r="A33" s="19"/>
      <c r="B33" s="35"/>
      <c r="C33" s="36" t="s">
        <v>32</v>
      </c>
      <c r="D33" s="36"/>
      <c r="E33" s="36"/>
      <c r="F33" s="37">
        <v>1806.93</v>
      </c>
      <c r="G33" s="37">
        <f>+((F33/F10*100))</f>
        <v>4.6756086121267577</v>
      </c>
      <c r="H33" s="37">
        <v>1328.52882494</v>
      </c>
      <c r="I33" s="37">
        <f>+((H33/H10*100))</f>
        <v>3.9462725445742217</v>
      </c>
      <c r="J33" s="37">
        <v>1193.432</v>
      </c>
      <c r="K33" s="37">
        <f>+((J33/J10*100))</f>
        <v>3.2857665686245348</v>
      </c>
      <c r="L33" s="42">
        <v>1272.3409999999999</v>
      </c>
      <c r="M33" s="37">
        <f>+((L33/L10*100))</f>
        <v>2.8671581460534954</v>
      </c>
      <c r="N33" s="42">
        <v>1435.7950000000001</v>
      </c>
      <c r="O33" s="37">
        <f>+((N33/N10*100))</f>
        <v>2.919178578311751</v>
      </c>
      <c r="P33" s="42">
        <v>1354.8720975400001</v>
      </c>
      <c r="Q33" s="37">
        <f>+((P33/P10*100))</f>
        <v>2.9164206329837548</v>
      </c>
      <c r="R33" s="42">
        <v>1005.106</v>
      </c>
      <c r="S33" s="37">
        <f>+((R33/R10*100))</f>
        <v>2.4153043303737882</v>
      </c>
      <c r="T33" s="37">
        <v>1564.877</v>
      </c>
      <c r="U33" s="37">
        <f>+((T33/T10*100))</f>
        <v>2.5727895255265114</v>
      </c>
      <c r="V33" s="37">
        <v>1872.7809999999999</v>
      </c>
      <c r="W33" s="37">
        <f>+((V33/V10*100))</f>
        <v>2.9557580338391007</v>
      </c>
      <c r="X33" s="37">
        <v>1601.655</v>
      </c>
      <c r="Y33" s="37">
        <f>+((X33/X10*100))</f>
        <v>2.5060423964753387</v>
      </c>
      <c r="Z33" s="615">
        <v>-5.8513049504228087</v>
      </c>
      <c r="AA33" s="615">
        <v>-26.475910802300028</v>
      </c>
      <c r="AB33" s="615">
        <f>+(J33/H33-1)*100</f>
        <v>-10.168904310081594</v>
      </c>
      <c r="AC33" s="615">
        <f>((L33/J33)-1)*100</f>
        <v>6.611939348031548</v>
      </c>
      <c r="AD33" s="615">
        <f>((N33/L33)-1)*100</f>
        <v>12.846713263189669</v>
      </c>
      <c r="AE33" s="616">
        <f>((P33/N33)-1)*100</f>
        <v>-5.6361042112557769</v>
      </c>
      <c r="AF33" s="616">
        <f>((R33/P33)-1)*100</f>
        <v>-25.815432923525382</v>
      </c>
      <c r="AG33" s="617">
        <f>((T33/R33)-1)*100</f>
        <v>55.692732905783075</v>
      </c>
      <c r="AH33" s="617">
        <f>((V33/T33)-1)*100</f>
        <v>19.675923411232965</v>
      </c>
      <c r="AI33" s="618">
        <f>((X33/V33)-1)*100</f>
        <v>-14.477186601102854</v>
      </c>
    </row>
    <row r="34" spans="1:35" x14ac:dyDescent="0.25">
      <c r="A34" s="13"/>
      <c r="B34" s="38"/>
      <c r="C34" s="2"/>
      <c r="D34" s="2"/>
      <c r="E34" s="2"/>
      <c r="F34" s="33"/>
      <c r="G34" s="33"/>
      <c r="H34" s="33"/>
      <c r="I34" s="33"/>
      <c r="J34" s="33"/>
      <c r="K34" s="33"/>
      <c r="L34" s="43"/>
      <c r="M34" s="33"/>
      <c r="N34" s="43"/>
      <c r="O34" s="33"/>
      <c r="P34" s="43"/>
      <c r="Q34" s="33"/>
      <c r="R34" s="43"/>
      <c r="S34" s="33"/>
      <c r="T34" s="33"/>
      <c r="U34" s="33"/>
      <c r="V34" s="33"/>
      <c r="W34" s="33"/>
      <c r="X34" s="44"/>
      <c r="Y34" s="33"/>
      <c r="Z34" s="612"/>
      <c r="AA34" s="612"/>
      <c r="AB34" s="612"/>
      <c r="AC34" s="612"/>
      <c r="AD34" s="612"/>
      <c r="AE34" s="612"/>
      <c r="AF34" s="612"/>
      <c r="AG34" s="613"/>
      <c r="AH34" s="613"/>
      <c r="AI34" s="614"/>
    </row>
    <row r="35" spans="1:35" x14ac:dyDescent="0.25">
      <c r="A35" s="19"/>
      <c r="B35" s="35"/>
      <c r="C35" s="36" t="s">
        <v>33</v>
      </c>
      <c r="D35" s="36"/>
      <c r="E35" s="36"/>
      <c r="F35" s="37">
        <v>852.26400000000001</v>
      </c>
      <c r="G35" s="37">
        <f>+((F35/F10*100))</f>
        <v>2.2053166963886808</v>
      </c>
      <c r="H35" s="37">
        <v>998.46</v>
      </c>
      <c r="I35" s="37">
        <f>+((H35/H10*100))</f>
        <v>2.9658334925729051</v>
      </c>
      <c r="J35" s="37">
        <v>956.51900000000001</v>
      </c>
      <c r="K35" s="37">
        <f>+((J35/J10*100))</f>
        <v>2.6334957940244363</v>
      </c>
      <c r="L35" s="42">
        <v>693.70299999999997</v>
      </c>
      <c r="M35" s="37">
        <f>+((L35/L10*100))</f>
        <v>1.5632257448213553</v>
      </c>
      <c r="N35" s="42">
        <v>404.45</v>
      </c>
      <c r="O35" s="37">
        <f>+((N35/N10*100))</f>
        <v>0.82230525666838772</v>
      </c>
      <c r="P35" s="42">
        <v>731.80499999999995</v>
      </c>
      <c r="Q35" s="37">
        <f>+((P35/P10*100))</f>
        <v>1.5752418292440822</v>
      </c>
      <c r="R35" s="42">
        <v>506.40899999999999</v>
      </c>
      <c r="S35" s="37">
        <f>+((R35/R10*100))</f>
        <v>1.2169182659741953</v>
      </c>
      <c r="T35" s="37">
        <v>715.16600000000005</v>
      </c>
      <c r="U35" s="37">
        <f>+((T35/T10*100))</f>
        <v>1.1757931094985059</v>
      </c>
      <c r="V35" s="37">
        <v>741.41600000000005</v>
      </c>
      <c r="W35" s="37">
        <f>+((V35/V10*100))</f>
        <v>1.1701562000131629</v>
      </c>
      <c r="X35" s="37">
        <v>747.43499999999995</v>
      </c>
      <c r="Y35" s="37">
        <f>+((X35/X10*100))</f>
        <v>1.1694801930562728</v>
      </c>
      <c r="Z35" s="615">
        <v>-3.0107428987618423</v>
      </c>
      <c r="AA35" s="615">
        <v>17.15383965531807</v>
      </c>
      <c r="AB35" s="615">
        <f>+(J35/H35-1)*100</f>
        <v>-4.200568876069144</v>
      </c>
      <c r="AC35" s="615">
        <f>((L35/J35)-1)*100</f>
        <v>-27.47629686394102</v>
      </c>
      <c r="AD35" s="615">
        <f>((N35/L35)-1)*100</f>
        <v>-41.696951000644368</v>
      </c>
      <c r="AE35" s="616">
        <f>((P35/N35)-1)*100</f>
        <v>80.938311286932873</v>
      </c>
      <c r="AF35" s="616">
        <f>((R35/P35)-1)*100</f>
        <v>-30.800008198905438</v>
      </c>
      <c r="AG35" s="617">
        <f>((T35/R35)-1)*100</f>
        <v>41.223003540616389</v>
      </c>
      <c r="AH35" s="617">
        <f>((V35/T35)-1)*100</f>
        <v>3.6704765047555377</v>
      </c>
      <c r="AI35" s="618">
        <f>((X35/V35)-1)*100</f>
        <v>0.81182494038432029</v>
      </c>
    </row>
    <row r="36" spans="1:35" x14ac:dyDescent="0.25">
      <c r="A36" s="19"/>
      <c r="B36" s="47"/>
      <c r="C36" s="48"/>
      <c r="D36" s="48"/>
      <c r="E36" s="48"/>
      <c r="F36" s="50"/>
      <c r="G36" s="50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627"/>
      <c r="AA36" s="627"/>
      <c r="AB36" s="627"/>
      <c r="AC36" s="627"/>
      <c r="AD36" s="627"/>
      <c r="AE36" s="627"/>
      <c r="AF36" s="627"/>
      <c r="AG36" s="627"/>
      <c r="AH36" s="627"/>
      <c r="AI36" s="628"/>
    </row>
    <row r="37" spans="1:35" x14ac:dyDescent="0.25">
      <c r="A37" s="1"/>
      <c r="B37" s="51"/>
      <c r="C37" s="51"/>
      <c r="D37" s="51"/>
      <c r="E37" s="51"/>
      <c r="F37" s="51"/>
      <c r="G37" s="1"/>
      <c r="H37" s="1"/>
      <c r="I37" s="1"/>
      <c r="J37" s="1"/>
      <c r="K37" s="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1"/>
      <c r="Y37" s="1"/>
      <c r="Z37" s="52"/>
      <c r="AA37" s="52"/>
      <c r="AB37" s="52"/>
      <c r="AC37" s="52"/>
      <c r="AD37" s="52"/>
      <c r="AE37" s="52"/>
      <c r="AF37" s="52"/>
      <c r="AG37" s="52"/>
      <c r="AH37" s="52"/>
      <c r="AI37" s="52"/>
    </row>
    <row r="38" spans="1:35" x14ac:dyDescent="0.25">
      <c r="A38" s="19"/>
      <c r="B38" s="51" t="s">
        <v>34</v>
      </c>
      <c r="C38" s="51"/>
      <c r="D38" s="51"/>
      <c r="E38" s="51"/>
      <c r="F38" s="51"/>
      <c r="G38" s="19"/>
      <c r="H38" s="19"/>
      <c r="I38" s="19"/>
      <c r="J38" s="19"/>
      <c r="K38" s="19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19"/>
      <c r="Y38" s="19"/>
      <c r="Z38" s="54"/>
      <c r="AA38" s="54"/>
      <c r="AB38" s="54"/>
      <c r="AC38" s="54"/>
      <c r="AD38" s="54"/>
      <c r="AE38" s="54"/>
      <c r="AF38" s="54"/>
      <c r="AG38" s="54"/>
      <c r="AH38" s="54"/>
      <c r="AI38" s="54"/>
    </row>
    <row r="39" spans="1:35" x14ac:dyDescent="0.25">
      <c r="A39" s="19"/>
      <c r="B39" s="51" t="s">
        <v>35</v>
      </c>
      <c r="C39" s="51"/>
      <c r="D39" s="51"/>
      <c r="E39" s="51"/>
      <c r="F39" s="51"/>
      <c r="G39" s="19"/>
      <c r="H39" s="19"/>
      <c r="I39" s="19"/>
      <c r="J39" s="19"/>
      <c r="K39" s="19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5"/>
      <c r="Y39" s="19"/>
      <c r="Z39" s="54"/>
      <c r="AA39" s="54"/>
      <c r="AB39" s="54"/>
      <c r="AC39" s="54"/>
      <c r="AD39" s="54"/>
      <c r="AE39" s="54"/>
      <c r="AF39" s="54"/>
      <c r="AG39" s="54"/>
      <c r="AH39" s="54"/>
      <c r="AI39" s="54"/>
    </row>
    <row r="40" spans="1:35" x14ac:dyDescent="0.25">
      <c r="A40" s="19"/>
      <c r="B40" s="51" t="s">
        <v>36</v>
      </c>
      <c r="C40" s="51"/>
      <c r="D40" s="51"/>
      <c r="E40" s="51"/>
      <c r="F40" s="51"/>
      <c r="G40" s="19"/>
      <c r="H40" s="19"/>
      <c r="I40" s="19"/>
      <c r="J40" s="19"/>
      <c r="K40" s="19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19"/>
      <c r="Y40" s="19"/>
      <c r="Z40" s="54"/>
      <c r="AA40" s="54"/>
      <c r="AB40" s="54"/>
      <c r="AC40" s="54"/>
      <c r="AD40" s="54"/>
      <c r="AE40" s="54"/>
      <c r="AF40" s="54"/>
      <c r="AG40" s="54"/>
      <c r="AH40" s="54"/>
      <c r="AI40" s="54"/>
    </row>
    <row r="41" spans="1:35" x14ac:dyDescent="0.25">
      <c r="A41" s="19"/>
      <c r="B41" s="56" t="s">
        <v>37</v>
      </c>
      <c r="C41" s="51"/>
      <c r="D41" s="51"/>
      <c r="E41" s="51"/>
      <c r="F41" s="51"/>
      <c r="G41" s="19"/>
      <c r="H41" s="19"/>
      <c r="I41" s="19"/>
      <c r="J41" s="19"/>
      <c r="K41" s="19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19"/>
      <c r="Y41" s="19"/>
      <c r="Z41" s="54"/>
      <c r="AA41" s="54"/>
      <c r="AB41" s="54"/>
      <c r="AC41" s="54"/>
      <c r="AD41" s="54"/>
      <c r="AE41" s="54"/>
      <c r="AF41" s="54"/>
      <c r="AG41" s="54"/>
      <c r="AH41" s="54"/>
      <c r="AI41" s="54"/>
    </row>
  </sheetData>
  <mergeCells count="13">
    <mergeCell ref="B2:AI2"/>
    <mergeCell ref="B3:K3"/>
    <mergeCell ref="B5:E8"/>
    <mergeCell ref="X5:Y6"/>
    <mergeCell ref="F5:G6"/>
    <mergeCell ref="H5:I6"/>
    <mergeCell ref="J5:K6"/>
    <mergeCell ref="L5:M6"/>
    <mergeCell ref="N5:O6"/>
    <mergeCell ref="P5:Q6"/>
    <mergeCell ref="R5:S6"/>
    <mergeCell ref="T5:U6"/>
    <mergeCell ref="V5: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86C2-BCD6-47B4-B4AF-65E51305D4B4}">
  <dimension ref="A1:X18"/>
  <sheetViews>
    <sheetView showGridLines="0" topLeftCell="B1" workbookViewId="0">
      <selection activeCell="F35" sqref="F35"/>
    </sheetView>
  </sheetViews>
  <sheetFormatPr baseColWidth="10" defaultRowHeight="15" x14ac:dyDescent="0.25"/>
  <cols>
    <col min="1" max="1" width="4.85546875" style="528" customWidth="1"/>
  </cols>
  <sheetData>
    <row r="1" spans="2:24" ht="16.5" x14ac:dyDescent="0.25">
      <c r="B1" s="648" t="s">
        <v>38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</row>
    <row r="2" spans="2:24" ht="16.5" x14ac:dyDescent="0.25">
      <c r="B2" s="57"/>
      <c r="C2" s="648" t="s">
        <v>39</v>
      </c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</row>
    <row r="3" spans="2:24" x14ac:dyDescent="0.25">
      <c r="B3" s="58"/>
      <c r="C3" s="58" t="s">
        <v>40</v>
      </c>
      <c r="D3" s="58" t="s">
        <v>40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2:24" x14ac:dyDescent="0.25">
      <c r="B4" s="649" t="s">
        <v>41</v>
      </c>
      <c r="C4" s="650"/>
      <c r="D4" s="651"/>
      <c r="E4" s="655">
        <v>2014</v>
      </c>
      <c r="F4" s="647"/>
      <c r="G4" s="655">
        <v>2015</v>
      </c>
      <c r="H4" s="647"/>
      <c r="I4" s="655">
        <v>2016</v>
      </c>
      <c r="J4" s="647"/>
      <c r="K4" s="655">
        <v>2017</v>
      </c>
      <c r="L4" s="647"/>
      <c r="M4" s="646">
        <v>2018</v>
      </c>
      <c r="N4" s="647"/>
      <c r="O4" s="646">
        <v>2019</v>
      </c>
      <c r="P4" s="647"/>
      <c r="Q4" s="646">
        <v>2020</v>
      </c>
      <c r="R4" s="647"/>
      <c r="S4" s="646">
        <v>2021</v>
      </c>
      <c r="T4" s="647"/>
      <c r="U4" s="655" t="s">
        <v>42</v>
      </c>
      <c r="V4" s="647"/>
      <c r="W4" s="655" t="s">
        <v>43</v>
      </c>
      <c r="X4" s="647"/>
    </row>
    <row r="5" spans="2:24" x14ac:dyDescent="0.25">
      <c r="B5" s="652"/>
      <c r="C5" s="653"/>
      <c r="D5" s="654"/>
      <c r="E5" s="62" t="s">
        <v>44</v>
      </c>
      <c r="F5" s="62" t="s">
        <v>45</v>
      </c>
      <c r="G5" s="61" t="s">
        <v>44</v>
      </c>
      <c r="H5" s="62" t="s">
        <v>45</v>
      </c>
      <c r="I5" s="61" t="s">
        <v>44</v>
      </c>
      <c r="J5" s="62" t="s">
        <v>45</v>
      </c>
      <c r="K5" s="61" t="s">
        <v>44</v>
      </c>
      <c r="L5" s="62" t="s">
        <v>45</v>
      </c>
      <c r="M5" s="62" t="s">
        <v>44</v>
      </c>
      <c r="N5" s="62" t="s">
        <v>45</v>
      </c>
      <c r="O5" s="61" t="s">
        <v>44</v>
      </c>
      <c r="P5" s="62" t="s">
        <v>45</v>
      </c>
      <c r="Q5" s="63" t="s">
        <v>44</v>
      </c>
      <c r="R5" s="64" t="s">
        <v>45</v>
      </c>
      <c r="S5" s="63" t="s">
        <v>44</v>
      </c>
      <c r="T5" s="64" t="s">
        <v>45</v>
      </c>
      <c r="U5" s="63" t="s">
        <v>44</v>
      </c>
      <c r="V5" s="64" t="s">
        <v>45</v>
      </c>
      <c r="W5" s="63" t="s">
        <v>44</v>
      </c>
      <c r="X5" s="64" t="s">
        <v>45</v>
      </c>
    </row>
    <row r="6" spans="2:24" x14ac:dyDescent="0.25">
      <c r="B6" s="65"/>
      <c r="C6" s="66"/>
      <c r="D6" s="66"/>
      <c r="E6" s="66"/>
      <c r="F6" s="66"/>
      <c r="G6" s="66"/>
      <c r="H6" s="66"/>
      <c r="I6" s="66"/>
      <c r="J6" s="66"/>
      <c r="K6" s="66"/>
      <c r="L6" s="66"/>
      <c r="M6" s="59"/>
      <c r="N6" s="59"/>
      <c r="O6" s="59"/>
      <c r="P6" s="59"/>
      <c r="Q6" s="67"/>
      <c r="R6" s="68"/>
      <c r="S6" s="67"/>
      <c r="T6" s="67"/>
      <c r="U6" s="67"/>
      <c r="V6" s="67"/>
      <c r="W6" s="67"/>
      <c r="X6" s="69"/>
    </row>
    <row r="7" spans="2:24" x14ac:dyDescent="0.25">
      <c r="B7" s="644" t="s">
        <v>17</v>
      </c>
      <c r="C7" s="645"/>
      <c r="D7" s="645"/>
      <c r="E7" s="70">
        <v>467308</v>
      </c>
      <c r="F7" s="71">
        <v>100</v>
      </c>
      <c r="G7" s="70">
        <v>482506</v>
      </c>
      <c r="H7" s="71">
        <v>100</v>
      </c>
      <c r="I7" s="70">
        <v>501581</v>
      </c>
      <c r="J7" s="71">
        <v>100</v>
      </c>
      <c r="K7" s="70">
        <v>514215</v>
      </c>
      <c r="L7" s="71">
        <v>100</v>
      </c>
      <c r="M7" s="70">
        <v>534626</v>
      </c>
      <c r="N7" s="72">
        <v>100</v>
      </c>
      <c r="O7" s="70">
        <v>546605</v>
      </c>
      <c r="P7" s="72">
        <v>100</v>
      </c>
      <c r="Q7" s="70">
        <v>487191</v>
      </c>
      <c r="R7" s="72">
        <v>100</v>
      </c>
      <c r="S7" s="70">
        <v>552560</v>
      </c>
      <c r="T7" s="71">
        <v>100</v>
      </c>
      <c r="U7" s="70">
        <v>566903</v>
      </c>
      <c r="V7" s="71">
        <v>100</v>
      </c>
      <c r="W7" s="70">
        <v>563784</v>
      </c>
      <c r="X7" s="73">
        <v>100</v>
      </c>
    </row>
    <row r="8" spans="2:24" x14ac:dyDescent="0.25">
      <c r="B8" s="65"/>
      <c r="C8" s="66"/>
      <c r="D8" s="66"/>
      <c r="E8" s="66"/>
      <c r="F8" s="74"/>
      <c r="G8" s="66"/>
      <c r="H8" s="74"/>
      <c r="I8" s="66"/>
      <c r="J8" s="74"/>
      <c r="K8" s="66"/>
      <c r="L8" s="74"/>
      <c r="M8" s="59"/>
      <c r="N8" s="75"/>
      <c r="O8" s="59"/>
      <c r="P8" s="75"/>
      <c r="Q8" s="59"/>
      <c r="R8" s="75"/>
      <c r="S8" s="59"/>
      <c r="T8" s="76"/>
      <c r="U8" s="59"/>
      <c r="V8" s="76"/>
      <c r="W8" s="59"/>
      <c r="X8" s="77"/>
    </row>
    <row r="9" spans="2:24" x14ac:dyDescent="0.25">
      <c r="B9" s="644" t="s">
        <v>46</v>
      </c>
      <c r="C9" s="645"/>
      <c r="D9" s="645"/>
      <c r="E9" s="70">
        <v>3380</v>
      </c>
      <c r="F9" s="71">
        <v>0.72329170482850713</v>
      </c>
      <c r="G9" s="70">
        <v>3858</v>
      </c>
      <c r="H9" s="71">
        <v>0.79957554931959396</v>
      </c>
      <c r="I9" s="70">
        <v>3334</v>
      </c>
      <c r="J9" s="71">
        <v>0.66469822421503211</v>
      </c>
      <c r="K9" s="70">
        <v>3610</v>
      </c>
      <c r="L9" s="71">
        <v>0.7020409750785177</v>
      </c>
      <c r="M9" s="70">
        <v>5211</v>
      </c>
      <c r="N9" s="72">
        <v>0.97470007070363207</v>
      </c>
      <c r="O9" s="70">
        <v>4584</v>
      </c>
      <c r="P9" s="72">
        <v>0.83863118705463735</v>
      </c>
      <c r="Q9" s="70">
        <v>4912</v>
      </c>
      <c r="R9" s="72">
        <v>1.0082288055403323</v>
      </c>
      <c r="S9" s="70">
        <v>5472</v>
      </c>
      <c r="T9" s="71">
        <v>0.99029969596061973</v>
      </c>
      <c r="U9" s="70">
        <v>4642</v>
      </c>
      <c r="V9" s="71">
        <v>0.81883496823971647</v>
      </c>
      <c r="W9" s="70">
        <v>3819</v>
      </c>
      <c r="X9" s="73">
        <v>0.67738708441530804</v>
      </c>
    </row>
    <row r="10" spans="2:24" x14ac:dyDescent="0.25">
      <c r="B10" s="65"/>
      <c r="C10" s="66"/>
      <c r="D10" s="66"/>
      <c r="E10" s="66"/>
      <c r="F10" s="74"/>
      <c r="G10" s="66"/>
      <c r="H10" s="74"/>
      <c r="I10" s="66"/>
      <c r="J10" s="74"/>
      <c r="K10" s="66"/>
      <c r="L10" s="74"/>
      <c r="M10" s="59"/>
      <c r="N10" s="75"/>
      <c r="O10" s="59"/>
      <c r="P10" s="75"/>
      <c r="Q10" s="59"/>
      <c r="R10" s="75"/>
      <c r="S10" s="59"/>
      <c r="T10" s="76"/>
      <c r="U10" s="59"/>
      <c r="V10" s="76"/>
      <c r="W10" s="59"/>
      <c r="X10" s="77"/>
    </row>
    <row r="11" spans="2:24" x14ac:dyDescent="0.25">
      <c r="B11" s="78"/>
      <c r="C11" s="79"/>
      <c r="D11" s="79" t="s">
        <v>47</v>
      </c>
      <c r="E11" s="79">
        <v>1515</v>
      </c>
      <c r="F11" s="80">
        <v>0.32419731740094326</v>
      </c>
      <c r="G11" s="79">
        <v>1791</v>
      </c>
      <c r="H11" s="80">
        <v>0.37118709404649891</v>
      </c>
      <c r="I11" s="79">
        <v>1593</v>
      </c>
      <c r="J11" s="80">
        <v>0.31759576219992386</v>
      </c>
      <c r="K11" s="79">
        <v>1750</v>
      </c>
      <c r="L11" s="80">
        <v>0.34032457240648367</v>
      </c>
      <c r="M11" s="79">
        <v>2464</v>
      </c>
      <c r="N11" s="75">
        <v>0.46088293498632688</v>
      </c>
      <c r="O11" s="79">
        <v>2099</v>
      </c>
      <c r="P11" s="75">
        <v>0.38400673246677214</v>
      </c>
      <c r="Q11" s="79">
        <v>2173</v>
      </c>
      <c r="R11" s="75">
        <v>0.44602630179949959</v>
      </c>
      <c r="S11" s="79">
        <v>2386</v>
      </c>
      <c r="T11" s="80">
        <v>0.43180831040972928</v>
      </c>
      <c r="U11" s="79">
        <v>2084</v>
      </c>
      <c r="V11" s="80">
        <v>0.3676113903083949</v>
      </c>
      <c r="W11" s="79">
        <v>1673</v>
      </c>
      <c r="X11" s="81">
        <v>0.29674485263859918</v>
      </c>
    </row>
    <row r="12" spans="2:24" x14ac:dyDescent="0.25">
      <c r="B12" s="65"/>
      <c r="C12" s="66"/>
      <c r="D12" s="66"/>
      <c r="E12" s="66"/>
      <c r="F12" s="80"/>
      <c r="G12" s="66"/>
      <c r="H12" s="80"/>
      <c r="I12" s="66"/>
      <c r="J12" s="80"/>
      <c r="K12" s="66"/>
      <c r="L12" s="80"/>
      <c r="M12" s="59"/>
      <c r="N12" s="75"/>
      <c r="O12" s="59"/>
      <c r="P12" s="75"/>
      <c r="Q12" s="59"/>
      <c r="R12" s="75"/>
      <c r="S12" s="59"/>
      <c r="T12" s="76"/>
      <c r="U12" s="59"/>
      <c r="V12" s="76"/>
      <c r="W12" s="59"/>
      <c r="X12" s="77"/>
    </row>
    <row r="13" spans="2:24" x14ac:dyDescent="0.25">
      <c r="B13" s="65"/>
      <c r="C13" s="66"/>
      <c r="D13" s="79" t="s">
        <v>48</v>
      </c>
      <c r="E13" s="79">
        <v>1865</v>
      </c>
      <c r="F13" s="80">
        <v>0.39909438742756381</v>
      </c>
      <c r="G13" s="79">
        <v>2067</v>
      </c>
      <c r="H13" s="80">
        <v>0.42838845527309505</v>
      </c>
      <c r="I13" s="79">
        <v>1741</v>
      </c>
      <c r="J13" s="80">
        <v>0.35</v>
      </c>
      <c r="K13" s="79">
        <v>1860</v>
      </c>
      <c r="L13" s="80">
        <v>0.36171640267203409</v>
      </c>
      <c r="M13" s="79">
        <v>2747</v>
      </c>
      <c r="N13" s="75">
        <v>0.51381713571730514</v>
      </c>
      <c r="O13" s="79">
        <v>2485</v>
      </c>
      <c r="P13" s="75">
        <v>0.4546244545878651</v>
      </c>
      <c r="Q13" s="79">
        <v>2739</v>
      </c>
      <c r="R13" s="75">
        <v>0.56220250374083269</v>
      </c>
      <c r="S13" s="79">
        <v>3086</v>
      </c>
      <c r="T13" s="80">
        <v>0.5584913855508904</v>
      </c>
      <c r="U13" s="79">
        <v>2558</v>
      </c>
      <c r="V13" s="80">
        <v>0.45122357793132162</v>
      </c>
      <c r="W13" s="79">
        <v>2146</v>
      </c>
      <c r="X13" s="81">
        <v>0.38064223177670881</v>
      </c>
    </row>
    <row r="14" spans="2:24" x14ac:dyDescent="0.25"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5"/>
    </row>
    <row r="15" spans="2:24" x14ac:dyDescent="0.25">
      <c r="B15" s="58"/>
      <c r="C15" s="58"/>
      <c r="D15" s="58"/>
      <c r="E15" s="59"/>
      <c r="F15" s="59"/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2:24" x14ac:dyDescent="0.25">
      <c r="B16" s="86" t="s">
        <v>49</v>
      </c>
      <c r="C16" s="87"/>
      <c r="D16" s="86"/>
      <c r="E16" s="88"/>
      <c r="F16" s="88"/>
      <c r="G16" s="88"/>
      <c r="H16" s="59"/>
      <c r="I16" s="59"/>
      <c r="J16" s="59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2:24" x14ac:dyDescent="0.25">
      <c r="B17" s="86" t="s">
        <v>50</v>
      </c>
      <c r="C17" s="86"/>
      <c r="D17" s="86"/>
      <c r="E17" s="88"/>
      <c r="F17" s="88"/>
      <c r="G17" s="88"/>
      <c r="H17" s="59"/>
      <c r="I17" s="59"/>
      <c r="J17" s="59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89"/>
      <c r="V17" s="60"/>
      <c r="W17" s="89"/>
      <c r="X17" s="60"/>
    </row>
    <row r="18" spans="2:24" x14ac:dyDescent="0.25">
      <c r="B18" s="86" t="s">
        <v>51</v>
      </c>
      <c r="C18" s="86"/>
      <c r="D18" s="90"/>
      <c r="E18" s="90"/>
      <c r="F18" s="90"/>
      <c r="G18" s="9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</sheetData>
  <mergeCells count="15">
    <mergeCell ref="B1:X1"/>
    <mergeCell ref="C2:X2"/>
    <mergeCell ref="B4:D5"/>
    <mergeCell ref="S4:T4"/>
    <mergeCell ref="U4:V4"/>
    <mergeCell ref="W4:X4"/>
    <mergeCell ref="E4:F4"/>
    <mergeCell ref="G4:H4"/>
    <mergeCell ref="I4:J4"/>
    <mergeCell ref="K4:L4"/>
    <mergeCell ref="B7:D7"/>
    <mergeCell ref="B9:D9"/>
    <mergeCell ref="M4:N4"/>
    <mergeCell ref="O4:P4"/>
    <mergeCell ref="Q4: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B16E-00EE-4D2A-9FAA-684B2C0FB511}">
  <sheetPr>
    <pageSetUpPr fitToPage="1"/>
  </sheetPr>
  <dimension ref="B1:O35"/>
  <sheetViews>
    <sheetView showGridLines="0" topLeftCell="A4" zoomScaleNormal="100" zoomScaleSheetLayoutView="70" workbookViewId="0">
      <selection activeCell="H33" sqref="H33"/>
    </sheetView>
  </sheetViews>
  <sheetFormatPr baseColWidth="10" defaultColWidth="9.140625" defaultRowHeight="12.75" x14ac:dyDescent="0.2"/>
  <cols>
    <col min="1" max="1" width="2.42578125" style="151" customWidth="1"/>
    <col min="2" max="2" width="2.85546875" style="151" customWidth="1"/>
    <col min="3" max="3" width="23.7109375" style="151" customWidth="1"/>
    <col min="4" max="8" width="14.7109375" style="151" customWidth="1"/>
    <col min="9" max="9" width="17.42578125" style="151" customWidth="1"/>
    <col min="10" max="13" width="14.7109375" style="151" customWidth="1"/>
    <col min="14" max="14" width="11.42578125" style="151" customWidth="1"/>
    <col min="15" max="15" width="17" style="152" bestFit="1" customWidth="1"/>
    <col min="16" max="242" width="11.42578125" style="151" customWidth="1"/>
    <col min="243" max="16384" width="9.140625" style="151"/>
  </cols>
  <sheetData>
    <row r="1" spans="2:15" ht="9.75" customHeight="1" x14ac:dyDescent="0.2"/>
    <row r="2" spans="2:15" s="153" customFormat="1" ht="15.75" customHeight="1" x14ac:dyDescent="0.25">
      <c r="B2" s="656" t="s">
        <v>105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O2" s="154"/>
    </row>
    <row r="3" spans="2:15" s="153" customFormat="1" ht="16.5" customHeight="1" x14ac:dyDescent="0.25">
      <c r="B3" s="657" t="s">
        <v>54</v>
      </c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O3" s="154"/>
    </row>
    <row r="4" spans="2:15" s="153" customFormat="1" ht="7.5" customHeight="1" x14ac:dyDescent="0.25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O4" s="154"/>
    </row>
    <row r="5" spans="2:15" s="153" customFormat="1" ht="38.25" customHeight="1" x14ac:dyDescent="0.25">
      <c r="B5" s="658" t="s">
        <v>106</v>
      </c>
      <c r="C5" s="659"/>
      <c r="D5" s="156">
        <v>2014</v>
      </c>
      <c r="E5" s="156">
        <v>2015</v>
      </c>
      <c r="F5" s="156">
        <v>2016</v>
      </c>
      <c r="G5" s="156">
        <v>2017</v>
      </c>
      <c r="H5" s="156">
        <v>2018</v>
      </c>
      <c r="I5" s="156">
        <v>2019</v>
      </c>
      <c r="J5" s="156">
        <v>2020</v>
      </c>
      <c r="K5" s="156">
        <v>2021</v>
      </c>
      <c r="L5" s="156">
        <v>2022</v>
      </c>
      <c r="M5" s="156">
        <v>2023</v>
      </c>
      <c r="O5" s="154"/>
    </row>
    <row r="6" spans="2:15" s="153" customFormat="1" ht="3.75" customHeight="1" x14ac:dyDescent="0.25">
      <c r="B6" s="157"/>
      <c r="C6" s="109"/>
      <c r="D6" s="158"/>
      <c r="E6" s="158"/>
      <c r="F6" s="158"/>
      <c r="G6" s="159"/>
      <c r="H6" s="159"/>
      <c r="I6" s="160"/>
      <c r="J6" s="160"/>
      <c r="K6" s="161"/>
      <c r="L6" s="158"/>
      <c r="M6" s="159"/>
      <c r="O6" s="154"/>
    </row>
    <row r="7" spans="2:15" s="153" customFormat="1" ht="18.75" customHeight="1" x14ac:dyDescent="0.2">
      <c r="B7" s="660" t="s">
        <v>56</v>
      </c>
      <c r="C7" s="661"/>
      <c r="D7" s="162">
        <f t="shared" ref="D7:H7" si="0">SUM(D9,D23)</f>
        <v>115269.36440455557</v>
      </c>
      <c r="E7" s="162">
        <f t="shared" si="0"/>
        <v>90976.44052402454</v>
      </c>
      <c r="F7" s="162">
        <f t="shared" si="0"/>
        <v>100191.45182413512</v>
      </c>
      <c r="G7" s="162">
        <f t="shared" si="0"/>
        <v>100454.82190345514</v>
      </c>
      <c r="H7" s="162">
        <f t="shared" si="0"/>
        <v>141216.09415630938</v>
      </c>
      <c r="I7" s="162">
        <f>SUM(I9,I23)</f>
        <v>161245.57197962032</v>
      </c>
      <c r="J7" s="162">
        <f>SUM(J9,J23)</f>
        <v>143829.76209999999</v>
      </c>
      <c r="K7" s="162">
        <f>SUM(K9,K23)</f>
        <v>150821.31355716009</v>
      </c>
      <c r="L7" s="162">
        <f>SUM(L9,L23)</f>
        <v>140930.64659554651</v>
      </c>
      <c r="M7" s="163">
        <f>SUM(M9,M23)</f>
        <v>105090.68231245018</v>
      </c>
      <c r="O7" s="164"/>
    </row>
    <row r="8" spans="2:15" s="153" customFormat="1" ht="5.25" customHeight="1" x14ac:dyDescent="0.2">
      <c r="B8" s="165"/>
      <c r="C8" s="166"/>
      <c r="D8" s="168"/>
      <c r="E8" s="168"/>
      <c r="F8" s="168"/>
      <c r="G8" s="168"/>
      <c r="H8" s="168"/>
      <c r="I8" s="168"/>
      <c r="J8" s="168"/>
      <c r="K8" s="168"/>
      <c r="L8" s="168"/>
      <c r="M8" s="169"/>
      <c r="O8" s="154"/>
    </row>
    <row r="9" spans="2:15" s="153" customFormat="1" ht="18.75" customHeight="1" x14ac:dyDescent="0.2">
      <c r="B9" s="170"/>
      <c r="C9" s="171" t="s">
        <v>107</v>
      </c>
      <c r="D9" s="172">
        <f>SUM(D10:D21)</f>
        <v>38683.037590666674</v>
      </c>
      <c r="E9" s="172">
        <f t="shared" ref="E9:M9" si="1">SUM(E10:E21)</f>
        <v>45757.958565203393</v>
      </c>
      <c r="F9" s="172">
        <f t="shared" si="1"/>
        <v>58771.487128579553</v>
      </c>
      <c r="G9" s="172">
        <f t="shared" si="1"/>
        <v>61028.113831791801</v>
      </c>
      <c r="H9" s="172">
        <f t="shared" si="1"/>
        <v>70164.116740607773</v>
      </c>
      <c r="I9" s="172">
        <f t="shared" si="1"/>
        <v>56915.393228044566</v>
      </c>
      <c r="J9" s="172">
        <f t="shared" si="1"/>
        <v>61002.652199999997</v>
      </c>
      <c r="K9" s="172">
        <f t="shared" si="1"/>
        <v>59384.701996169359</v>
      </c>
      <c r="L9" s="172">
        <f>SUM(L10:L21)</f>
        <v>69225.16454050185</v>
      </c>
      <c r="M9" s="173">
        <f t="shared" si="1"/>
        <v>46792.430827925185</v>
      </c>
      <c r="O9" s="164"/>
    </row>
    <row r="10" spans="2:15" s="153" customFormat="1" ht="18.75" customHeight="1" x14ac:dyDescent="0.2">
      <c r="B10" s="165"/>
      <c r="C10" s="166" t="s">
        <v>58</v>
      </c>
      <c r="D10" s="175">
        <v>5.8549999999999995</v>
      </c>
      <c r="E10" s="175">
        <v>8.99</v>
      </c>
      <c r="F10" s="175">
        <v>31.499300000000002</v>
      </c>
      <c r="G10" s="175">
        <v>57.831569999999992</v>
      </c>
      <c r="H10" s="175">
        <v>29.037790000000001</v>
      </c>
      <c r="I10" s="175">
        <v>5.6369999999999996</v>
      </c>
      <c r="J10" s="175">
        <v>48.011000000000003</v>
      </c>
      <c r="K10" s="175">
        <v>259.15399999999994</v>
      </c>
      <c r="L10" s="175">
        <v>136.42800000000003</v>
      </c>
      <c r="M10" s="176">
        <v>181.87300000000002</v>
      </c>
      <c r="N10" s="177"/>
      <c r="O10" s="164"/>
    </row>
    <row r="11" spans="2:15" s="153" customFormat="1" ht="18.75" customHeight="1" x14ac:dyDescent="0.2">
      <c r="B11" s="165"/>
      <c r="C11" s="166" t="s">
        <v>108</v>
      </c>
      <c r="D11" s="175">
        <v>78.125999999999991</v>
      </c>
      <c r="E11" s="175">
        <v>20.783300000000001</v>
      </c>
      <c r="F11" s="175">
        <v>33.612400000000001</v>
      </c>
      <c r="G11" s="175">
        <v>26.260000000000005</v>
      </c>
      <c r="H11" s="175">
        <v>28.697999999999997</v>
      </c>
      <c r="I11" s="175">
        <v>26.822120000000037</v>
      </c>
      <c r="J11" s="175">
        <v>26.5</v>
      </c>
      <c r="K11" s="175">
        <v>25.200000000000006</v>
      </c>
      <c r="L11" s="175">
        <v>24.897000000000002</v>
      </c>
      <c r="M11" s="176">
        <v>22.435000000000002</v>
      </c>
      <c r="N11" s="177"/>
      <c r="O11" s="164"/>
    </row>
    <row r="12" spans="2:15" s="153" customFormat="1" ht="18.75" customHeight="1" x14ac:dyDescent="0.2">
      <c r="B12" s="165"/>
      <c r="C12" s="166" t="s">
        <v>59</v>
      </c>
      <c r="D12" s="175">
        <v>4.8061500000000006</v>
      </c>
      <c r="E12" s="175">
        <v>4.4786799999999998</v>
      </c>
      <c r="F12" s="175">
        <v>8.8735400000000002</v>
      </c>
      <c r="G12" s="175">
        <v>5.8069500000000005</v>
      </c>
      <c r="H12" s="175">
        <v>2.7589999999999995</v>
      </c>
      <c r="I12" s="175">
        <v>0.94810000000000005</v>
      </c>
      <c r="J12" s="175">
        <v>2.15</v>
      </c>
      <c r="K12" s="175">
        <v>2.8730000000000002</v>
      </c>
      <c r="L12" s="175">
        <v>3.165</v>
      </c>
      <c r="M12" s="176">
        <v>1.9950000000000003</v>
      </c>
      <c r="N12" s="177"/>
      <c r="O12" s="164"/>
    </row>
    <row r="13" spans="2:15" s="153" customFormat="1" ht="18.75" customHeight="1" x14ac:dyDescent="0.2">
      <c r="B13" s="165"/>
      <c r="C13" s="166" t="s">
        <v>60</v>
      </c>
      <c r="D13" s="175">
        <v>2.0136000000000003</v>
      </c>
      <c r="E13" s="175">
        <v>4.0140000000000002</v>
      </c>
      <c r="F13" s="175">
        <v>3.8906999999999998</v>
      </c>
      <c r="G13" s="175">
        <v>5.2962700000000007</v>
      </c>
      <c r="H13" s="175">
        <v>3.9384000000000006</v>
      </c>
      <c r="I13" s="175">
        <v>0.13800000000000001</v>
      </c>
      <c r="J13" s="175">
        <v>0</v>
      </c>
      <c r="K13" s="175">
        <v>0</v>
      </c>
      <c r="L13" s="175">
        <v>8.0000000000000002E-3</v>
      </c>
      <c r="M13" s="176">
        <v>0</v>
      </c>
      <c r="N13" s="177"/>
      <c r="O13" s="164"/>
    </row>
    <row r="14" spans="2:15" s="153" customFormat="1" ht="18.75" customHeight="1" x14ac:dyDescent="0.2">
      <c r="B14" s="165"/>
      <c r="C14" s="166" t="s">
        <v>61</v>
      </c>
      <c r="D14" s="175">
        <v>504.25630000000001</v>
      </c>
      <c r="E14" s="175">
        <v>298.50127999999995</v>
      </c>
      <c r="F14" s="175">
        <v>1863.0431956</v>
      </c>
      <c r="G14" s="175">
        <v>1046.5826450000002</v>
      </c>
      <c r="H14" s="175">
        <v>952.31855000000007</v>
      </c>
      <c r="I14" s="175">
        <v>786.72476000000029</v>
      </c>
      <c r="J14" s="175">
        <v>880.67899999999997</v>
      </c>
      <c r="K14" s="175">
        <v>852.38143000000014</v>
      </c>
      <c r="L14" s="175">
        <v>844.39699999999971</v>
      </c>
      <c r="M14" s="176">
        <v>573.42999999999995</v>
      </c>
      <c r="N14" s="177"/>
      <c r="O14" s="164"/>
    </row>
    <row r="15" spans="2:15" s="153" customFormat="1" ht="18.75" customHeight="1" x14ac:dyDescent="0.2">
      <c r="B15" s="165"/>
      <c r="C15" s="166" t="s">
        <v>77</v>
      </c>
      <c r="D15" s="175">
        <v>452.71600000000001</v>
      </c>
      <c r="E15" s="175">
        <v>825.32840000000022</v>
      </c>
      <c r="F15" s="175">
        <v>1390.2803840000001</v>
      </c>
      <c r="G15" s="175">
        <v>1623.9429200000002</v>
      </c>
      <c r="H15" s="175">
        <v>2184.2094022114488</v>
      </c>
      <c r="I15" s="175">
        <v>1871.27685</v>
      </c>
      <c r="J15" s="175">
        <v>2165.3870999999999</v>
      </c>
      <c r="K15" s="175">
        <v>2694.5508599997734</v>
      </c>
      <c r="L15" s="175">
        <v>3104.1740049997888</v>
      </c>
      <c r="M15" s="176">
        <v>3055.9138822983168</v>
      </c>
      <c r="N15" s="177"/>
      <c r="O15" s="164"/>
    </row>
    <row r="16" spans="2:15" s="153" customFormat="1" ht="18.75" customHeight="1" x14ac:dyDescent="0.2">
      <c r="B16" s="165"/>
      <c r="C16" s="166" t="s">
        <v>88</v>
      </c>
      <c r="D16" s="175">
        <v>8.6950000000000003</v>
      </c>
      <c r="E16" s="175">
        <v>219.08000000000004</v>
      </c>
      <c r="F16" s="175">
        <v>11.180000000000001</v>
      </c>
      <c r="G16" s="175">
        <v>34.939</v>
      </c>
      <c r="H16" s="175">
        <v>14.324</v>
      </c>
      <c r="I16" s="175">
        <v>0</v>
      </c>
      <c r="J16" s="175">
        <v>0</v>
      </c>
      <c r="K16" s="175">
        <v>1.8900000000000001</v>
      </c>
      <c r="L16" s="175">
        <v>0</v>
      </c>
      <c r="M16" s="176">
        <v>0</v>
      </c>
      <c r="N16" s="177"/>
      <c r="O16" s="164"/>
    </row>
    <row r="17" spans="2:15" s="153" customFormat="1" ht="18.75" customHeight="1" x14ac:dyDescent="0.2">
      <c r="B17" s="165"/>
      <c r="C17" s="166" t="s">
        <v>89</v>
      </c>
      <c r="D17" s="175">
        <v>54.638949999999994</v>
      </c>
      <c r="E17" s="175">
        <v>135.13414520340768</v>
      </c>
      <c r="F17" s="175">
        <v>142.22411</v>
      </c>
      <c r="G17" s="175">
        <v>217.6208</v>
      </c>
      <c r="H17" s="175">
        <v>294.74091999999996</v>
      </c>
      <c r="I17" s="175">
        <v>85.870679999999965</v>
      </c>
      <c r="J17" s="175">
        <v>99.323700000000002</v>
      </c>
      <c r="K17" s="175">
        <v>81.358036666666678</v>
      </c>
      <c r="L17" s="175">
        <v>84.741940000000056</v>
      </c>
      <c r="M17" s="176">
        <v>151.22616400000001</v>
      </c>
      <c r="N17" s="177"/>
      <c r="O17" s="164"/>
    </row>
    <row r="18" spans="2:15" s="153" customFormat="1" ht="18.75" customHeight="1" x14ac:dyDescent="0.2">
      <c r="B18" s="165"/>
      <c r="C18" s="166" t="s">
        <v>63</v>
      </c>
      <c r="D18" s="175">
        <v>4610.442344</v>
      </c>
      <c r="E18" s="175">
        <v>3250.1912399999997</v>
      </c>
      <c r="F18" s="175">
        <v>2949.66048</v>
      </c>
      <c r="G18" s="175">
        <v>3041.8654710000001</v>
      </c>
      <c r="H18" s="175">
        <v>2164.4740300000003</v>
      </c>
      <c r="I18" s="175">
        <v>3195.638840000001</v>
      </c>
      <c r="J18" s="175">
        <v>3098.8226</v>
      </c>
      <c r="K18" s="175">
        <v>3463.2715200000002</v>
      </c>
      <c r="L18" s="175">
        <v>3145.5438399999925</v>
      </c>
      <c r="M18" s="176">
        <v>2790.6531352618172</v>
      </c>
      <c r="N18" s="177"/>
      <c r="O18" s="164"/>
    </row>
    <row r="19" spans="2:15" s="153" customFormat="1" ht="18.75" customHeight="1" x14ac:dyDescent="0.2">
      <c r="B19" s="165"/>
      <c r="C19" s="166" t="s">
        <v>64</v>
      </c>
      <c r="D19" s="175">
        <v>32923.388246666669</v>
      </c>
      <c r="E19" s="175">
        <v>40946.486519999991</v>
      </c>
      <c r="F19" s="175">
        <v>52245.400878979555</v>
      </c>
      <c r="G19" s="175">
        <v>54878.430875791797</v>
      </c>
      <c r="H19" s="175">
        <v>64372.37890839632</v>
      </c>
      <c r="I19" s="175">
        <v>50792.782878044563</v>
      </c>
      <c r="J19" s="175">
        <v>54187.770799999998</v>
      </c>
      <c r="K19" s="175">
        <v>51581.790909502924</v>
      </c>
      <c r="L19" s="175">
        <v>61572.781755502059</v>
      </c>
      <c r="M19" s="176">
        <v>39859.175646365053</v>
      </c>
      <c r="N19" s="177"/>
      <c r="O19" s="164"/>
    </row>
    <row r="20" spans="2:15" s="153" customFormat="1" ht="18.75" customHeight="1" x14ac:dyDescent="0.2">
      <c r="B20" s="165"/>
      <c r="C20" s="166" t="s">
        <v>90</v>
      </c>
      <c r="D20" s="175">
        <v>36.909999999999997</v>
      </c>
      <c r="E20" s="175">
        <v>33.089999999999996</v>
      </c>
      <c r="F20" s="175">
        <v>87.432640000000006</v>
      </c>
      <c r="G20" s="175">
        <v>83.932330000000007</v>
      </c>
      <c r="H20" s="175">
        <v>113.07174000000001</v>
      </c>
      <c r="I20" s="175">
        <v>148.33000000000001</v>
      </c>
      <c r="J20" s="175">
        <v>493.96800000000002</v>
      </c>
      <c r="K20" s="175">
        <v>420.15299999999996</v>
      </c>
      <c r="L20" s="175">
        <v>308.76300000000003</v>
      </c>
      <c r="M20" s="176">
        <v>145.10000000000002</v>
      </c>
      <c r="N20" s="177"/>
      <c r="O20" s="164"/>
    </row>
    <row r="21" spans="2:15" s="153" customFormat="1" ht="18.75" customHeight="1" x14ac:dyDescent="0.3">
      <c r="B21" s="165"/>
      <c r="C21" s="166" t="s">
        <v>33</v>
      </c>
      <c r="D21" s="175">
        <v>1.19</v>
      </c>
      <c r="E21" s="175">
        <v>11.881</v>
      </c>
      <c r="F21" s="175">
        <v>4.3894999999984066</v>
      </c>
      <c r="G21" s="175">
        <v>5.6050000000000004</v>
      </c>
      <c r="H21" s="175">
        <v>4.1659999999999995</v>
      </c>
      <c r="I21" s="175">
        <v>1.2239999999999998</v>
      </c>
      <c r="J21" s="175">
        <v>0.04</v>
      </c>
      <c r="K21" s="175">
        <v>2.0792399999999995</v>
      </c>
      <c r="L21" s="175">
        <v>0.26500000000000001</v>
      </c>
      <c r="M21" s="176">
        <v>10.629</v>
      </c>
      <c r="N21" s="177"/>
      <c r="O21" s="178"/>
    </row>
    <row r="22" spans="2:15" s="153" customFormat="1" ht="6.75" customHeight="1" x14ac:dyDescent="0.3">
      <c r="B22" s="165"/>
      <c r="C22" s="166"/>
      <c r="D22" s="168"/>
      <c r="E22" s="168"/>
      <c r="F22" s="168"/>
      <c r="G22" s="168"/>
      <c r="H22" s="168"/>
      <c r="I22" s="168"/>
      <c r="J22" s="168"/>
      <c r="K22" s="168"/>
      <c r="L22" s="168"/>
      <c r="M22" s="169"/>
      <c r="O22" s="178"/>
    </row>
    <row r="23" spans="2:15" s="153" customFormat="1" ht="18.75" customHeight="1" x14ac:dyDescent="0.2">
      <c r="B23" s="170"/>
      <c r="C23" s="171" t="s">
        <v>109</v>
      </c>
      <c r="D23" s="172">
        <f t="shared" ref="D23:H23" si="2">SUM(D24:D29)</f>
        <v>76586.326813888896</v>
      </c>
      <c r="E23" s="172">
        <f t="shared" si="2"/>
        <v>45218.481958821139</v>
      </c>
      <c r="F23" s="172">
        <f t="shared" si="2"/>
        <v>41419.964695555558</v>
      </c>
      <c r="G23" s="172">
        <f t="shared" si="2"/>
        <v>39426.708071663343</v>
      </c>
      <c r="H23" s="172">
        <f t="shared" si="2"/>
        <v>71051.977415701593</v>
      </c>
      <c r="I23" s="172">
        <f>SUM(I24:I29)</f>
        <v>104330.17875157575</v>
      </c>
      <c r="J23" s="172">
        <f>SUM(J24:J29)</f>
        <v>82827.109899999996</v>
      </c>
      <c r="K23" s="172">
        <f>SUM(K24:K29)</f>
        <v>91436.611560990728</v>
      </c>
      <c r="L23" s="172">
        <f>SUM(L24:L29)</f>
        <v>71705.482055044675</v>
      </c>
      <c r="M23" s="173">
        <f>SUM(M24:M29)</f>
        <v>58298.251484524997</v>
      </c>
      <c r="O23" s="179"/>
    </row>
    <row r="24" spans="2:15" s="153" customFormat="1" ht="18.75" customHeight="1" x14ac:dyDescent="0.2">
      <c r="B24" s="180"/>
      <c r="C24" s="166" t="s">
        <v>82</v>
      </c>
      <c r="D24" s="175">
        <v>3.07</v>
      </c>
      <c r="E24" s="175">
        <v>1.58</v>
      </c>
      <c r="F24" s="175">
        <v>1.27</v>
      </c>
      <c r="G24" s="175">
        <v>1.55</v>
      </c>
      <c r="H24" s="175">
        <v>0.64999999999999991</v>
      </c>
      <c r="I24" s="175">
        <v>0</v>
      </c>
      <c r="J24" s="175">
        <v>0</v>
      </c>
      <c r="K24" s="175">
        <v>0</v>
      </c>
      <c r="L24" s="175">
        <v>0</v>
      </c>
      <c r="M24" s="176">
        <v>0</v>
      </c>
      <c r="N24" s="177"/>
      <c r="O24" s="182"/>
    </row>
    <row r="25" spans="2:15" s="153" customFormat="1" ht="20.100000000000001" customHeight="1" x14ac:dyDescent="0.2">
      <c r="B25" s="165"/>
      <c r="C25" s="166" t="s">
        <v>66</v>
      </c>
      <c r="D25" s="175">
        <v>55096.1618488889</v>
      </c>
      <c r="E25" s="175">
        <v>23028.57813882114</v>
      </c>
      <c r="F25" s="175">
        <v>20974.989495555554</v>
      </c>
      <c r="G25" s="175">
        <v>11926.979352047936</v>
      </c>
      <c r="H25" s="175">
        <v>31889.597215701586</v>
      </c>
      <c r="I25" s="175">
        <v>53495.756242462841</v>
      </c>
      <c r="J25" s="175">
        <v>47581.347099999999</v>
      </c>
      <c r="K25" s="175">
        <v>54944.316850550953</v>
      </c>
      <c r="L25" s="175">
        <v>26505.423623628769</v>
      </c>
      <c r="M25" s="176">
        <v>15364.00935603295</v>
      </c>
      <c r="N25" s="177"/>
      <c r="O25" s="183"/>
    </row>
    <row r="26" spans="2:15" s="153" customFormat="1" ht="20.100000000000001" customHeight="1" x14ac:dyDescent="0.2">
      <c r="B26" s="165"/>
      <c r="C26" s="166" t="s">
        <v>96</v>
      </c>
      <c r="D26" s="175">
        <v>21483.690024999996</v>
      </c>
      <c r="E26" s="175">
        <v>22183.32476</v>
      </c>
      <c r="F26" s="175">
        <v>20440.549230000001</v>
      </c>
      <c r="G26" s="175">
        <v>27491.664909615414</v>
      </c>
      <c r="H26" s="175">
        <v>39153</v>
      </c>
      <c r="I26" s="175">
        <v>50819.6220091129</v>
      </c>
      <c r="J26" s="175">
        <v>35232.953500000003</v>
      </c>
      <c r="K26" s="175">
        <v>36482.398480439777</v>
      </c>
      <c r="L26" s="175">
        <v>45183.567111115903</v>
      </c>
      <c r="M26" s="176">
        <v>42927.429949901409</v>
      </c>
      <c r="N26" s="177"/>
      <c r="O26" s="184"/>
    </row>
    <row r="27" spans="2:15" s="153" customFormat="1" ht="20.100000000000001" customHeight="1" x14ac:dyDescent="0.2">
      <c r="B27" s="165"/>
      <c r="C27" s="166" t="s">
        <v>67</v>
      </c>
      <c r="D27" s="175">
        <v>3.4049399999999999</v>
      </c>
      <c r="E27" s="175">
        <v>4.4190599999999991</v>
      </c>
      <c r="F27" s="175">
        <v>3.1559699999999999</v>
      </c>
      <c r="G27" s="175">
        <v>6.5138099999999994</v>
      </c>
      <c r="H27" s="175">
        <v>8.7302000000000017</v>
      </c>
      <c r="I27" s="175">
        <v>14.8005</v>
      </c>
      <c r="J27" s="175">
        <v>12.8093</v>
      </c>
      <c r="K27" s="175">
        <v>9.896230000000001</v>
      </c>
      <c r="L27" s="175">
        <v>16.491320300000002</v>
      </c>
      <c r="M27" s="176">
        <v>6.812178590643275</v>
      </c>
      <c r="N27" s="177"/>
      <c r="O27" s="184"/>
    </row>
    <row r="28" spans="2:15" s="153" customFormat="1" ht="18.75" hidden="1" customHeight="1" x14ac:dyDescent="0.2">
      <c r="B28" s="165"/>
      <c r="C28" s="166" t="s">
        <v>68</v>
      </c>
      <c r="D28" s="181" t="s">
        <v>21</v>
      </c>
      <c r="E28" s="181" t="s">
        <v>21</v>
      </c>
      <c r="F28" s="181" t="s">
        <v>21</v>
      </c>
      <c r="G28" s="181" t="s">
        <v>21</v>
      </c>
      <c r="H28" s="181" t="s">
        <v>21</v>
      </c>
      <c r="I28" s="181">
        <v>0</v>
      </c>
      <c r="J28" s="181">
        <v>0</v>
      </c>
      <c r="K28" s="181">
        <v>0</v>
      </c>
      <c r="L28" s="181">
        <v>0</v>
      </c>
      <c r="M28" s="186">
        <v>0</v>
      </c>
      <c r="N28" s="177"/>
      <c r="O28" s="187"/>
    </row>
    <row r="29" spans="2:15" s="153" customFormat="1" ht="18.75" customHeight="1" x14ac:dyDescent="0.2">
      <c r="B29" s="165"/>
      <c r="C29" s="166" t="s">
        <v>33</v>
      </c>
      <c r="D29" s="181" t="s">
        <v>21</v>
      </c>
      <c r="E29" s="175">
        <v>0.58000000000000007</v>
      </c>
      <c r="F29" s="175">
        <v>0</v>
      </c>
      <c r="G29" s="181" t="s">
        <v>21</v>
      </c>
      <c r="H29" s="181" t="s">
        <v>21</v>
      </c>
      <c r="I29" s="181">
        <v>0</v>
      </c>
      <c r="J29" s="181">
        <v>0</v>
      </c>
      <c r="K29" s="181">
        <v>0</v>
      </c>
      <c r="L29" s="181">
        <v>0</v>
      </c>
      <c r="M29" s="186">
        <v>0</v>
      </c>
      <c r="O29" s="154"/>
    </row>
    <row r="30" spans="2:15" s="153" customFormat="1" ht="10.5" customHeight="1" x14ac:dyDescent="0.2">
      <c r="B30" s="189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1"/>
      <c r="O30" s="154"/>
    </row>
    <row r="31" spans="2:15" s="153" customFormat="1" ht="12" customHeight="1" x14ac:dyDescent="0.25">
      <c r="B31" s="662" t="s">
        <v>110</v>
      </c>
      <c r="C31" s="662"/>
      <c r="D31" s="662"/>
      <c r="E31" s="662"/>
      <c r="F31" s="662"/>
      <c r="G31" s="662"/>
      <c r="H31" s="104"/>
      <c r="I31" s="104"/>
      <c r="J31" s="104"/>
      <c r="K31" s="104"/>
      <c r="L31" s="104"/>
      <c r="M31" s="104"/>
      <c r="O31" s="154"/>
    </row>
    <row r="32" spans="2:15" s="195" customFormat="1" ht="12" customHeight="1" x14ac:dyDescent="0.2">
      <c r="B32" s="192" t="s">
        <v>111</v>
      </c>
      <c r="C32" s="193" t="s">
        <v>112</v>
      </c>
      <c r="D32" s="194"/>
      <c r="E32" s="194"/>
      <c r="F32" s="194"/>
      <c r="G32" s="194"/>
      <c r="H32" s="104"/>
      <c r="I32" s="104"/>
      <c r="J32" s="104"/>
      <c r="K32" s="104"/>
      <c r="L32" s="104"/>
      <c r="M32" s="104"/>
      <c r="O32" s="196"/>
    </row>
    <row r="33" spans="2:15" s="195" customFormat="1" ht="12" customHeight="1" x14ac:dyDescent="0.2">
      <c r="B33" s="150" t="s">
        <v>104</v>
      </c>
      <c r="C33" s="194"/>
      <c r="D33" s="194"/>
      <c r="E33" s="194"/>
      <c r="F33" s="194"/>
      <c r="G33" s="194"/>
      <c r="H33" s="104"/>
      <c r="I33" s="197"/>
      <c r="J33" s="104"/>
      <c r="K33" s="104"/>
      <c r="L33" s="104"/>
      <c r="M33" s="104"/>
      <c r="O33" s="196"/>
    </row>
    <row r="34" spans="2:15" s="200" customFormat="1" x14ac:dyDescent="0.2">
      <c r="B34" s="150" t="s">
        <v>37</v>
      </c>
      <c r="C34" s="198"/>
      <c r="D34" s="198"/>
      <c r="E34" s="198"/>
      <c r="F34" s="198"/>
      <c r="G34" s="198"/>
      <c r="H34" s="199"/>
      <c r="I34" s="199"/>
      <c r="J34" s="199"/>
      <c r="K34" s="199"/>
      <c r="L34" s="199"/>
      <c r="M34" s="199"/>
      <c r="O34" s="152"/>
    </row>
    <row r="35" spans="2:15" ht="16.5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</sheetData>
  <mergeCells count="5">
    <mergeCell ref="B2:M2"/>
    <mergeCell ref="B3:M3"/>
    <mergeCell ref="B5:C5"/>
    <mergeCell ref="B7:C7"/>
    <mergeCell ref="B31:G31"/>
  </mergeCells>
  <printOptions horizontalCentered="1" verticalCentered="1"/>
  <pageMargins left="0.59055118110236227" right="0.31496062992125984" top="0.78740157480314965" bottom="0.31496062992125984" header="0" footer="0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842A7-6C3C-4C4E-A193-BB27AE8B12A9}">
  <dimension ref="B2:O158"/>
  <sheetViews>
    <sheetView showGridLines="0" zoomScale="85" zoomScaleNormal="85" zoomScaleSheetLayoutView="100" workbookViewId="0">
      <selection activeCell="E106" sqref="E106"/>
    </sheetView>
  </sheetViews>
  <sheetFormatPr baseColWidth="10" defaultColWidth="9.140625" defaultRowHeight="14.25" x14ac:dyDescent="0.2"/>
  <cols>
    <col min="1" max="1" width="1.5703125" style="92" customWidth="1"/>
    <col min="2" max="2" width="2.28515625" style="92" customWidth="1"/>
    <col min="3" max="3" width="27.7109375" style="92" customWidth="1"/>
    <col min="4" max="13" width="13.85546875" style="92" customWidth="1"/>
    <col min="14" max="14" width="11.85546875" style="91" customWidth="1"/>
    <col min="15" max="242" width="11.42578125" style="92" customWidth="1"/>
    <col min="243" max="16384" width="9.140625" style="92"/>
  </cols>
  <sheetData>
    <row r="2" spans="2:14" ht="16.5" customHeight="1" x14ac:dyDescent="0.2">
      <c r="B2" s="669" t="s">
        <v>52</v>
      </c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</row>
    <row r="3" spans="2:14" ht="16.5" customHeight="1" x14ac:dyDescent="0.2">
      <c r="B3" s="669" t="s">
        <v>53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</row>
    <row r="4" spans="2:14" ht="15.75" x14ac:dyDescent="0.2">
      <c r="B4" s="670" t="s">
        <v>54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</row>
    <row r="5" spans="2:14" ht="13.5" customHeight="1" x14ac:dyDescent="0.2">
      <c r="B5" s="93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</row>
    <row r="6" spans="2:14" ht="14.25" customHeight="1" x14ac:dyDescent="0.2">
      <c r="B6" s="671" t="s">
        <v>55</v>
      </c>
      <c r="C6" s="672"/>
      <c r="D6" s="665">
        <v>2014</v>
      </c>
      <c r="E6" s="665">
        <v>2015</v>
      </c>
      <c r="F6" s="665">
        <v>2016</v>
      </c>
      <c r="G6" s="665">
        <v>2017</v>
      </c>
      <c r="H6" s="665">
        <v>2018</v>
      </c>
      <c r="I6" s="665">
        <v>2019</v>
      </c>
      <c r="J6" s="665">
        <v>2020</v>
      </c>
      <c r="K6" s="667">
        <v>2021</v>
      </c>
      <c r="L6" s="667">
        <v>2022</v>
      </c>
      <c r="M6" s="665">
        <v>2023</v>
      </c>
    </row>
    <row r="7" spans="2:14" ht="14.25" customHeight="1" x14ac:dyDescent="0.2">
      <c r="B7" s="672"/>
      <c r="C7" s="672"/>
      <c r="D7" s="666"/>
      <c r="E7" s="666"/>
      <c r="F7" s="666"/>
      <c r="G7" s="666"/>
      <c r="H7" s="666"/>
      <c r="I7" s="666"/>
      <c r="J7" s="666"/>
      <c r="K7" s="668"/>
      <c r="L7" s="668"/>
      <c r="M7" s="666"/>
    </row>
    <row r="8" spans="2:14" ht="5.25" customHeight="1" x14ac:dyDescent="0.2">
      <c r="B8" s="96"/>
      <c r="C8" s="97"/>
      <c r="D8" s="98"/>
      <c r="E8" s="98"/>
      <c r="F8" s="98"/>
      <c r="G8" s="98"/>
      <c r="H8" s="98"/>
      <c r="I8" s="98"/>
      <c r="J8" s="98"/>
      <c r="K8" s="98"/>
      <c r="L8" s="98"/>
      <c r="M8" s="99"/>
    </row>
    <row r="9" spans="2:14" ht="15" x14ac:dyDescent="0.2">
      <c r="B9" s="663" t="s">
        <v>56</v>
      </c>
      <c r="C9" s="664"/>
      <c r="D9" s="100">
        <f t="shared" ref="D9:G9" si="0">SUM(D11,D21,D27,D30,D34,D40,D48,D58,D61,D66,D72,D76,D86,D92,D102,D112,D116,D120,D126,D129,D137,D142,D147)</f>
        <v>115269.36440455556</v>
      </c>
      <c r="E9" s="100">
        <f t="shared" si="0"/>
        <v>90976.440524024496</v>
      </c>
      <c r="F9" s="100">
        <f t="shared" si="0"/>
        <v>100191.45182413516</v>
      </c>
      <c r="G9" s="100">
        <f t="shared" si="0"/>
        <v>100454.82090345514</v>
      </c>
      <c r="H9" s="100">
        <f>SUM(H11,H21,H27,H30,H34,H40,H48,H58,H61,H66,H72,H76,H82,H86,H92,H102,H116,H120,H126,H129,H137,H142,H147)</f>
        <v>141216.09415630935</v>
      </c>
      <c r="I9" s="100">
        <f>SUM(I11,I21,I27,I30,I34,I40,I48,I58,I61,I66,I72,I76,I82,I86,I92,I102,I116,I120,I126,I129,I137,I142,I147)</f>
        <v>161245.57197962044</v>
      </c>
      <c r="J9" s="100">
        <f>SUM(J11,J21,J27,J30,J34,J40,J48,J58,J61,J66,J72,J76,J82,J86,J92,J102,J116,J120,J126,J129,J137,J142,J147)</f>
        <v>143829.76230000003</v>
      </c>
      <c r="K9" s="100">
        <f>SUM(K11,K21,K27,K30,K34,K40,K48,K58,K61,K66,K72,K76,K82,K86,K92,K102,K116,K120,K126,K129,K137,K142,K147)</f>
        <v>150821.31355715755</v>
      </c>
      <c r="L9" s="100">
        <f>SUM(L11,L21,L27,L30,L34,L40,L48,L58,L61,L66,L72,L76,L82,L86,L92,L102,L116,L120,L126,L129,L137,L142,L147,L45)</f>
        <v>140930.64659554494</v>
      </c>
      <c r="M9" s="101">
        <f>SUM(M11,M21,M27,M30,M34,M40,M48,M58,M61,M66,M72,M76,M82,M86,M92,M102,M116,M120,M126,M129,M137,M142,M147,M45)</f>
        <v>105090.68231245026</v>
      </c>
      <c r="N9" s="102"/>
    </row>
    <row r="10" spans="2:14" x14ac:dyDescent="0.2">
      <c r="B10" s="103"/>
      <c r="C10" s="104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2:14" x14ac:dyDescent="0.2">
      <c r="B11" s="103" t="s">
        <v>57</v>
      </c>
      <c r="C11" s="104"/>
      <c r="D11" s="111">
        <f t="shared" ref="D11:H11" si="1">SUM(D12:D19)</f>
        <v>74.198000000000008</v>
      </c>
      <c r="E11" s="111">
        <f t="shared" si="1"/>
        <v>84.369000000000014</v>
      </c>
      <c r="F11" s="111">
        <f>SUM(F12:F19)</f>
        <v>293.60300000000001</v>
      </c>
      <c r="G11" s="111">
        <f>SUM(G12:G19)</f>
        <v>272.80700000000013</v>
      </c>
      <c r="H11" s="111">
        <f t="shared" si="1"/>
        <v>374.7199999999998</v>
      </c>
      <c r="I11" s="111">
        <f>SUM(I12:I19)</f>
        <v>433.05099999999999</v>
      </c>
      <c r="J11" s="111">
        <f>SUM(J12:J19)</f>
        <v>373.01599999999996</v>
      </c>
      <c r="K11" s="111">
        <f>SUM(K12:K19)</f>
        <v>331.42800000000017</v>
      </c>
      <c r="L11" s="111">
        <f>SUM(L12:L19)</f>
        <v>288.30099999999987</v>
      </c>
      <c r="M11" s="112">
        <f>SUM(M12:M19)</f>
        <v>651.52499999999998</v>
      </c>
      <c r="N11" s="102"/>
    </row>
    <row r="12" spans="2:14" x14ac:dyDescent="0.2">
      <c r="B12" s="103"/>
      <c r="C12" s="104" t="s">
        <v>58</v>
      </c>
      <c r="D12" s="114" t="s">
        <v>21</v>
      </c>
      <c r="E12" s="114" t="s">
        <v>21</v>
      </c>
      <c r="F12" s="114" t="s">
        <v>21</v>
      </c>
      <c r="G12" s="114" t="s">
        <v>21</v>
      </c>
      <c r="H12" s="114" t="s">
        <v>21</v>
      </c>
      <c r="I12" s="114">
        <v>0</v>
      </c>
      <c r="J12" s="114">
        <v>9.7520000000000007</v>
      </c>
      <c r="K12" s="114">
        <v>16.419</v>
      </c>
      <c r="L12" s="114">
        <v>20.744</v>
      </c>
      <c r="M12" s="115">
        <v>31.128000000000004</v>
      </c>
    </row>
    <row r="13" spans="2:14" x14ac:dyDescent="0.2">
      <c r="B13" s="103"/>
      <c r="C13" s="104" t="s">
        <v>59</v>
      </c>
      <c r="D13" s="114" t="s">
        <v>21</v>
      </c>
      <c r="E13" s="114" t="s">
        <v>21</v>
      </c>
      <c r="F13" s="116">
        <v>0.38799999999999996</v>
      </c>
      <c r="G13" s="117">
        <v>0.31</v>
      </c>
      <c r="H13" s="114" t="s">
        <v>21</v>
      </c>
      <c r="I13" s="117">
        <v>0.71</v>
      </c>
      <c r="J13" s="117">
        <v>0</v>
      </c>
      <c r="K13" s="117">
        <v>8.3000000000000004E-2</v>
      </c>
      <c r="L13" s="117">
        <v>0</v>
      </c>
      <c r="M13" s="118">
        <v>0.39500000000000002</v>
      </c>
      <c r="N13" s="119"/>
    </row>
    <row r="14" spans="2:14" x14ac:dyDescent="0.2">
      <c r="B14" s="103"/>
      <c r="C14" s="104" t="s">
        <v>60</v>
      </c>
      <c r="D14" s="117">
        <v>0.05</v>
      </c>
      <c r="E14" s="116" t="s">
        <v>21</v>
      </c>
      <c r="F14" s="116" t="s">
        <v>21</v>
      </c>
      <c r="G14" s="116" t="s">
        <v>21</v>
      </c>
      <c r="H14" s="116" t="s">
        <v>21</v>
      </c>
      <c r="I14" s="116">
        <v>0.02</v>
      </c>
      <c r="J14" s="116">
        <v>0</v>
      </c>
      <c r="K14" s="116">
        <v>0</v>
      </c>
      <c r="L14" s="116">
        <v>0</v>
      </c>
      <c r="M14" s="120">
        <v>0</v>
      </c>
      <c r="N14" s="119"/>
    </row>
    <row r="15" spans="2:14" x14ac:dyDescent="0.2">
      <c r="B15" s="103"/>
      <c r="C15" s="104" t="s">
        <v>61</v>
      </c>
      <c r="D15" s="117">
        <v>35.880000000000003</v>
      </c>
      <c r="E15" s="116">
        <v>0.12</v>
      </c>
      <c r="F15" s="116">
        <v>0.82</v>
      </c>
      <c r="G15" s="116" t="s">
        <v>21</v>
      </c>
      <c r="H15" s="121">
        <v>0.28500000000000003</v>
      </c>
      <c r="I15" s="121">
        <v>7.5549999999999997</v>
      </c>
      <c r="J15" s="121">
        <v>3.7519999999999998</v>
      </c>
      <c r="K15" s="121">
        <v>14.012999999999998</v>
      </c>
      <c r="L15" s="121">
        <v>20.505000000000003</v>
      </c>
      <c r="M15" s="122">
        <v>65.219000000000008</v>
      </c>
      <c r="N15" s="102"/>
    </row>
    <row r="16" spans="2:14" hidden="1" x14ac:dyDescent="0.2">
      <c r="B16" s="103"/>
      <c r="C16" s="104" t="s">
        <v>62</v>
      </c>
      <c r="D16" s="114" t="s">
        <v>21</v>
      </c>
      <c r="E16" s="114" t="s">
        <v>21</v>
      </c>
      <c r="F16" s="114" t="s">
        <v>21</v>
      </c>
      <c r="G16" s="114" t="s">
        <v>21</v>
      </c>
      <c r="H16" s="114" t="s">
        <v>21</v>
      </c>
      <c r="I16" s="114">
        <v>0</v>
      </c>
      <c r="J16" s="114">
        <v>0</v>
      </c>
      <c r="K16" s="114">
        <v>0</v>
      </c>
      <c r="L16" s="114">
        <v>0</v>
      </c>
      <c r="M16" s="115">
        <v>0</v>
      </c>
    </row>
    <row r="17" spans="2:14" x14ac:dyDescent="0.2">
      <c r="B17" s="103"/>
      <c r="C17" s="104" t="s">
        <v>63</v>
      </c>
      <c r="D17" s="117">
        <v>1.63</v>
      </c>
      <c r="E17" s="117">
        <v>0.04</v>
      </c>
      <c r="F17" s="116">
        <v>0.9900000000000001</v>
      </c>
      <c r="G17" s="117">
        <v>0.60499999999999998</v>
      </c>
      <c r="H17" s="121">
        <v>10.973999999999998</v>
      </c>
      <c r="I17" s="121">
        <v>16.532</v>
      </c>
      <c r="J17" s="121">
        <v>7.4509999999999996</v>
      </c>
      <c r="K17" s="121">
        <v>25.966000000000005</v>
      </c>
      <c r="L17" s="121">
        <v>33.593000000000004</v>
      </c>
      <c r="M17" s="122">
        <v>124.80999999999999</v>
      </c>
      <c r="N17" s="102"/>
    </row>
    <row r="18" spans="2:14" x14ac:dyDescent="0.2">
      <c r="B18" s="103"/>
      <c r="C18" s="104" t="s">
        <v>64</v>
      </c>
      <c r="D18" s="117">
        <v>35.548000000000002</v>
      </c>
      <c r="E18" s="117">
        <v>81.303000000000011</v>
      </c>
      <c r="F18" s="116">
        <v>291.40500000000003</v>
      </c>
      <c r="G18" s="117">
        <v>269.27200000000011</v>
      </c>
      <c r="H18" s="121">
        <v>363.0059999999998</v>
      </c>
      <c r="I18" s="121">
        <v>408.23399999999998</v>
      </c>
      <c r="J18" s="121">
        <v>352.06099999999998</v>
      </c>
      <c r="K18" s="121">
        <v>230.89700000000016</v>
      </c>
      <c r="L18" s="121">
        <v>188.94099999999992</v>
      </c>
      <c r="M18" s="122">
        <v>251.66699999999997</v>
      </c>
      <c r="N18" s="102"/>
    </row>
    <row r="19" spans="2:14" x14ac:dyDescent="0.2">
      <c r="B19" s="103"/>
      <c r="C19" s="104" t="s">
        <v>33</v>
      </c>
      <c r="D19" s="117">
        <v>1.0900000000000001</v>
      </c>
      <c r="E19" s="117">
        <v>2.9060000000000001</v>
      </c>
      <c r="F19" s="116" t="s">
        <v>21</v>
      </c>
      <c r="G19" s="116">
        <v>2.62</v>
      </c>
      <c r="H19" s="121">
        <v>0.45500000000000002</v>
      </c>
      <c r="I19" s="121">
        <v>0</v>
      </c>
      <c r="J19" s="121">
        <v>0</v>
      </c>
      <c r="K19" s="121">
        <v>44.05</v>
      </c>
      <c r="L19" s="121">
        <v>24.517999999999997</v>
      </c>
      <c r="M19" s="118">
        <v>178.30600000000001</v>
      </c>
      <c r="N19" s="102"/>
    </row>
    <row r="20" spans="2:14" x14ac:dyDescent="0.2">
      <c r="B20" s="103"/>
      <c r="C20" s="104"/>
      <c r="D20" s="114"/>
      <c r="E20" s="114"/>
      <c r="F20" s="114"/>
      <c r="G20" s="114"/>
      <c r="H20" s="114"/>
      <c r="I20" s="114"/>
      <c r="J20" s="114"/>
      <c r="K20" s="114"/>
      <c r="L20" s="114"/>
      <c r="M20" s="115"/>
    </row>
    <row r="21" spans="2:14" x14ac:dyDescent="0.2">
      <c r="B21" s="103" t="s">
        <v>65</v>
      </c>
      <c r="C21" s="104"/>
      <c r="D21" s="124">
        <f t="shared" ref="D21:J21" si="2">SUM(D22:D25)</f>
        <v>11987.549378888885</v>
      </c>
      <c r="E21" s="124">
        <f t="shared" si="2"/>
        <v>10916.901498821131</v>
      </c>
      <c r="F21" s="124">
        <f t="shared" si="2"/>
        <v>13021.209275555553</v>
      </c>
      <c r="G21" s="124">
        <f t="shared" si="2"/>
        <v>10347.360925751638</v>
      </c>
      <c r="H21" s="124">
        <f t="shared" si="2"/>
        <v>12576.483802593102</v>
      </c>
      <c r="I21" s="124">
        <f>SUM(I22:I25)</f>
        <v>11336.50623175474</v>
      </c>
      <c r="J21" s="124">
        <f t="shared" si="2"/>
        <v>8863.2251000000015</v>
      </c>
      <c r="K21" s="124">
        <f>SUM(K22:K25)</f>
        <v>7260.2935852603541</v>
      </c>
      <c r="L21" s="124">
        <f>SUM(L22:L25)</f>
        <v>8808.1459926215703</v>
      </c>
      <c r="M21" s="125">
        <f>SUM(M22:M25)</f>
        <v>8196.5477571979336</v>
      </c>
      <c r="N21" s="126"/>
    </row>
    <row r="22" spans="2:14" x14ac:dyDescent="0.2">
      <c r="B22" s="103"/>
      <c r="C22" s="104" t="s">
        <v>66</v>
      </c>
      <c r="D22" s="117">
        <v>11902.070988888887</v>
      </c>
      <c r="E22" s="117">
        <v>10833.92528882113</v>
      </c>
      <c r="F22" s="117">
        <v>12932.439255555553</v>
      </c>
      <c r="G22" s="117">
        <v>10262.024215751639</v>
      </c>
      <c r="H22" s="117">
        <v>12486.144352593103</v>
      </c>
      <c r="I22" s="117">
        <v>11232.229891754741</v>
      </c>
      <c r="J22" s="117">
        <v>8798.4158000000007</v>
      </c>
      <c r="K22" s="117">
        <v>7210.3973552603538</v>
      </c>
      <c r="L22" s="117">
        <v>8731.1646723215708</v>
      </c>
      <c r="M22" s="118">
        <v>8131.2437452739568</v>
      </c>
      <c r="N22" s="126"/>
    </row>
    <row r="23" spans="2:14" x14ac:dyDescent="0.2">
      <c r="B23" s="103"/>
      <c r="C23" s="104" t="s">
        <v>67</v>
      </c>
      <c r="D23" s="117">
        <v>3.3809400000000012</v>
      </c>
      <c r="E23" s="117">
        <v>4.4120599999999994</v>
      </c>
      <c r="F23" s="117">
        <v>3.0677699999999999</v>
      </c>
      <c r="G23" s="117">
        <v>6.5138100000000003</v>
      </c>
      <c r="H23" s="117">
        <v>8.7302000000000017</v>
      </c>
      <c r="I23" s="117">
        <v>14.8005</v>
      </c>
      <c r="J23" s="117">
        <v>12.8093</v>
      </c>
      <c r="K23" s="117">
        <v>9.896230000000001</v>
      </c>
      <c r="L23" s="117">
        <v>16.491320300000002</v>
      </c>
      <c r="M23" s="118">
        <v>6.812178590643275</v>
      </c>
      <c r="N23" s="126"/>
    </row>
    <row r="24" spans="2:14" hidden="1" x14ac:dyDescent="0.2">
      <c r="B24" s="103"/>
      <c r="C24" s="104" t="s">
        <v>68</v>
      </c>
      <c r="D24" s="114" t="s">
        <v>21</v>
      </c>
      <c r="E24" s="114" t="s">
        <v>21</v>
      </c>
      <c r="F24" s="114" t="s">
        <v>21</v>
      </c>
      <c r="G24" s="114" t="s">
        <v>21</v>
      </c>
      <c r="H24" s="114" t="s">
        <v>21</v>
      </c>
      <c r="I24" s="114">
        <v>0</v>
      </c>
      <c r="J24" s="114">
        <v>0</v>
      </c>
      <c r="K24" s="114">
        <v>0</v>
      </c>
      <c r="L24" s="114">
        <v>0</v>
      </c>
      <c r="M24" s="115">
        <v>0</v>
      </c>
    </row>
    <row r="25" spans="2:14" x14ac:dyDescent="0.2">
      <c r="B25" s="103"/>
      <c r="C25" s="104" t="s">
        <v>64</v>
      </c>
      <c r="D25" s="117">
        <v>82.097449999999995</v>
      </c>
      <c r="E25" s="117">
        <v>78.564149999999998</v>
      </c>
      <c r="F25" s="117">
        <v>85.702249999999978</v>
      </c>
      <c r="G25" s="117">
        <v>78.822900000000004</v>
      </c>
      <c r="H25" s="117">
        <v>81.609249999999975</v>
      </c>
      <c r="I25" s="117">
        <v>89.475839999999991</v>
      </c>
      <c r="J25" s="117">
        <v>52</v>
      </c>
      <c r="K25" s="117">
        <v>40</v>
      </c>
      <c r="L25" s="117">
        <v>60.489999999999988</v>
      </c>
      <c r="M25" s="118">
        <v>58.491833333333318</v>
      </c>
      <c r="N25" s="126"/>
    </row>
    <row r="26" spans="2:14" x14ac:dyDescent="0.2">
      <c r="B26" s="103"/>
      <c r="C26" s="104"/>
      <c r="D26" s="114"/>
      <c r="E26" s="114"/>
      <c r="F26" s="114"/>
      <c r="G26" s="114"/>
      <c r="H26" s="114"/>
      <c r="I26" s="114"/>
      <c r="J26" s="114"/>
      <c r="K26" s="114"/>
      <c r="L26" s="114"/>
      <c r="M26" s="115"/>
    </row>
    <row r="27" spans="2:14" x14ac:dyDescent="0.2">
      <c r="B27" s="103" t="s">
        <v>69</v>
      </c>
      <c r="C27" s="104"/>
      <c r="D27" s="127">
        <f t="shared" ref="D27:M27" si="3">SUM(D28)</f>
        <v>59.554349999999999</v>
      </c>
      <c r="E27" s="127">
        <f t="shared" si="3"/>
        <v>75.036820000000006</v>
      </c>
      <c r="F27" s="127">
        <f t="shared" si="3"/>
        <v>97.684650000000019</v>
      </c>
      <c r="G27" s="127">
        <f t="shared" si="3"/>
        <v>125.02658</v>
      </c>
      <c r="H27" s="127">
        <f t="shared" si="3"/>
        <v>144.75999999999996</v>
      </c>
      <c r="I27" s="127">
        <f t="shared" si="3"/>
        <v>174.33370000000002</v>
      </c>
      <c r="J27" s="127">
        <f t="shared" si="3"/>
        <v>132.26840000000001</v>
      </c>
      <c r="K27" s="127">
        <f t="shared" si="3"/>
        <v>151.99481200000011</v>
      </c>
      <c r="L27" s="127">
        <f t="shared" si="3"/>
        <v>316.92977999999977</v>
      </c>
      <c r="M27" s="128">
        <f t="shared" si="3"/>
        <v>321.61290000000014</v>
      </c>
      <c r="N27" s="126"/>
    </row>
    <row r="28" spans="2:14" x14ac:dyDescent="0.2">
      <c r="B28" s="103"/>
      <c r="C28" s="104" t="s">
        <v>64</v>
      </c>
      <c r="D28" s="117">
        <v>59.554349999999999</v>
      </c>
      <c r="E28" s="117">
        <v>75.036820000000006</v>
      </c>
      <c r="F28" s="117">
        <v>97.684650000000019</v>
      </c>
      <c r="G28" s="117">
        <v>125.02658</v>
      </c>
      <c r="H28" s="117">
        <v>144.75999999999996</v>
      </c>
      <c r="I28" s="117">
        <v>174.33370000000002</v>
      </c>
      <c r="J28" s="117">
        <v>132.26840000000001</v>
      </c>
      <c r="K28" s="117">
        <v>151.99481200000011</v>
      </c>
      <c r="L28" s="117">
        <v>316.92977999999977</v>
      </c>
      <c r="M28" s="118">
        <v>321.61290000000014</v>
      </c>
    </row>
    <row r="29" spans="2:14" x14ac:dyDescent="0.2">
      <c r="B29" s="103"/>
      <c r="C29" s="104"/>
      <c r="D29" s="114"/>
      <c r="E29" s="114"/>
      <c r="F29" s="114"/>
      <c r="G29" s="114"/>
      <c r="H29" s="114"/>
      <c r="I29" s="114"/>
      <c r="J29" s="114"/>
      <c r="K29" s="114"/>
      <c r="L29" s="114"/>
      <c r="M29" s="115"/>
    </row>
    <row r="30" spans="2:14" x14ac:dyDescent="0.2">
      <c r="B30" s="103" t="s">
        <v>70</v>
      </c>
      <c r="C30" s="104"/>
      <c r="D30" s="127">
        <f>SUM(D31:D32)</f>
        <v>90.665000000000248</v>
      </c>
      <c r="E30" s="127">
        <f t="shared" ref="E30:M30" si="4">SUM(E31:E32)</f>
        <v>28.793999999999997</v>
      </c>
      <c r="F30" s="127">
        <f t="shared" si="4"/>
        <v>18.808000000000003</v>
      </c>
      <c r="G30" s="127">
        <f t="shared" si="4"/>
        <v>13.085000000000001</v>
      </c>
      <c r="H30" s="127">
        <f t="shared" si="4"/>
        <v>25.125000000000004</v>
      </c>
      <c r="I30" s="127">
        <f t="shared" si="4"/>
        <v>20.265000000000001</v>
      </c>
      <c r="J30" s="127">
        <f t="shared" si="4"/>
        <v>18.79</v>
      </c>
      <c r="K30" s="127">
        <f t="shared" si="4"/>
        <v>22.834239999999991</v>
      </c>
      <c r="L30" s="127">
        <f t="shared" si="4"/>
        <v>31.6</v>
      </c>
      <c r="M30" s="128">
        <f t="shared" si="4"/>
        <v>58.833047619047612</v>
      </c>
      <c r="N30" s="126"/>
    </row>
    <row r="31" spans="2:14" x14ac:dyDescent="0.2">
      <c r="B31" s="103"/>
      <c r="C31" s="104" t="s">
        <v>64</v>
      </c>
      <c r="D31" s="117">
        <v>90.665000000000248</v>
      </c>
      <c r="E31" s="117">
        <v>28.793999999999997</v>
      </c>
      <c r="F31" s="117">
        <v>18.808000000000003</v>
      </c>
      <c r="G31" s="117">
        <v>13.085000000000001</v>
      </c>
      <c r="H31" s="129">
        <v>25.125000000000004</v>
      </c>
      <c r="I31" s="129">
        <v>20.265000000000001</v>
      </c>
      <c r="J31" s="129">
        <v>18.79</v>
      </c>
      <c r="K31" s="129">
        <v>21.124999999999989</v>
      </c>
      <c r="L31" s="129">
        <v>31.6</v>
      </c>
      <c r="M31" s="130">
        <v>58.833047619047612</v>
      </c>
    </row>
    <row r="32" spans="2:14" x14ac:dyDescent="0.2">
      <c r="B32" s="103"/>
      <c r="C32" s="131" t="s">
        <v>33</v>
      </c>
      <c r="D32" s="114" t="s">
        <v>21</v>
      </c>
      <c r="E32" s="114" t="s">
        <v>21</v>
      </c>
      <c r="F32" s="114" t="s">
        <v>21</v>
      </c>
      <c r="G32" s="114" t="s">
        <v>21</v>
      </c>
      <c r="H32" s="114" t="s">
        <v>21</v>
      </c>
      <c r="I32" s="114">
        <v>0</v>
      </c>
      <c r="J32" s="114">
        <v>0</v>
      </c>
      <c r="K32" s="114">
        <v>1.7092400000000001</v>
      </c>
      <c r="L32" s="114">
        <v>0</v>
      </c>
      <c r="M32" s="115">
        <v>0</v>
      </c>
    </row>
    <row r="33" spans="2:14" x14ac:dyDescent="0.2">
      <c r="B33" s="103"/>
      <c r="C33" s="104"/>
      <c r="D33" s="114"/>
      <c r="E33" s="114"/>
      <c r="F33" s="114"/>
      <c r="G33" s="114"/>
      <c r="H33" s="114"/>
      <c r="I33" s="114"/>
      <c r="J33" s="114"/>
      <c r="K33" s="114"/>
      <c r="L33" s="114"/>
      <c r="M33" s="115"/>
    </row>
    <row r="34" spans="2:14" x14ac:dyDescent="0.2">
      <c r="B34" s="103" t="s">
        <v>71</v>
      </c>
      <c r="C34" s="104"/>
      <c r="D34" s="127">
        <f t="shared" ref="D34:J34" si="5">SUM(D35:D38)</f>
        <v>310.89999999999964</v>
      </c>
      <c r="E34" s="127">
        <f t="shared" si="5"/>
        <v>495.94999999999919</v>
      </c>
      <c r="F34" s="127">
        <f t="shared" si="5"/>
        <v>558.4859999999984</v>
      </c>
      <c r="G34" s="127">
        <f t="shared" si="5"/>
        <v>801.53599999999653</v>
      </c>
      <c r="H34" s="127">
        <f t="shared" si="5"/>
        <v>815.5099999999959</v>
      </c>
      <c r="I34" s="127">
        <f>SUM(I35:I38)</f>
        <v>784.52</v>
      </c>
      <c r="J34" s="127">
        <f t="shared" si="5"/>
        <v>840.95799999999997</v>
      </c>
      <c r="K34" s="127">
        <f>SUM(K35:K38)</f>
        <v>1046.6500000000144</v>
      </c>
      <c r="L34" s="127">
        <f>SUM(L35:L38)</f>
        <v>1024.7700000000141</v>
      </c>
      <c r="M34" s="128">
        <f>SUM(M35:M38)</f>
        <v>1236.6699999999976</v>
      </c>
      <c r="N34" s="126"/>
    </row>
    <row r="35" spans="2:14" hidden="1" x14ac:dyDescent="0.2">
      <c r="B35" s="103"/>
      <c r="C35" s="104" t="s">
        <v>72</v>
      </c>
      <c r="D35" s="114" t="s">
        <v>21</v>
      </c>
      <c r="E35" s="114" t="s">
        <v>21</v>
      </c>
      <c r="F35" s="114" t="s">
        <v>21</v>
      </c>
      <c r="G35" s="114" t="s">
        <v>21</v>
      </c>
      <c r="H35" s="114" t="s">
        <v>21</v>
      </c>
      <c r="I35" s="114">
        <v>0</v>
      </c>
      <c r="J35" s="114">
        <v>0</v>
      </c>
      <c r="K35" s="114">
        <v>0</v>
      </c>
      <c r="L35" s="114">
        <v>0</v>
      </c>
      <c r="M35" s="115">
        <v>0</v>
      </c>
    </row>
    <row r="36" spans="2:14" hidden="1" x14ac:dyDescent="0.2">
      <c r="B36" s="103"/>
      <c r="C36" s="104" t="s">
        <v>62</v>
      </c>
      <c r="D36" s="114" t="s">
        <v>21</v>
      </c>
      <c r="E36" s="114" t="s">
        <v>21</v>
      </c>
      <c r="F36" s="114" t="s">
        <v>21</v>
      </c>
      <c r="G36" s="114" t="s">
        <v>21</v>
      </c>
      <c r="H36" s="114" t="s">
        <v>21</v>
      </c>
      <c r="I36" s="114">
        <v>0</v>
      </c>
      <c r="J36" s="114">
        <v>0</v>
      </c>
      <c r="K36" s="114">
        <v>0</v>
      </c>
      <c r="L36" s="114">
        <v>0</v>
      </c>
      <c r="M36" s="115">
        <v>0</v>
      </c>
    </row>
    <row r="37" spans="2:14" x14ac:dyDescent="0.2">
      <c r="B37" s="103"/>
      <c r="C37" s="104" t="s">
        <v>64</v>
      </c>
      <c r="D37" s="117">
        <v>304.39999999999964</v>
      </c>
      <c r="E37" s="117">
        <v>482.64999999999918</v>
      </c>
      <c r="F37" s="117">
        <v>543.97599999999841</v>
      </c>
      <c r="G37" s="117">
        <v>781.02599999999654</v>
      </c>
      <c r="H37" s="121">
        <v>780.80999999999585</v>
      </c>
      <c r="I37" s="121">
        <v>770.88</v>
      </c>
      <c r="J37" s="121">
        <v>811.33799999999997</v>
      </c>
      <c r="K37" s="121">
        <v>992.5400000000144</v>
      </c>
      <c r="L37" s="121">
        <v>959.45000000001414</v>
      </c>
      <c r="M37" s="122">
        <v>1177.3199999999977</v>
      </c>
      <c r="N37" s="126"/>
    </row>
    <row r="38" spans="2:14" x14ac:dyDescent="0.2">
      <c r="B38" s="103"/>
      <c r="C38" s="104" t="s">
        <v>33</v>
      </c>
      <c r="D38" s="132">
        <v>6.5000000000000027</v>
      </c>
      <c r="E38" s="132">
        <v>13.3</v>
      </c>
      <c r="F38" s="132">
        <v>14.51</v>
      </c>
      <c r="G38" s="117">
        <v>20.509999999999994</v>
      </c>
      <c r="H38" s="117">
        <v>34.699999999999996</v>
      </c>
      <c r="I38" s="117">
        <v>13.64</v>
      </c>
      <c r="J38" s="117">
        <v>29.62</v>
      </c>
      <c r="K38" s="117">
        <v>54.110000000000021</v>
      </c>
      <c r="L38" s="117">
        <v>65.320000000000007</v>
      </c>
      <c r="M38" s="118">
        <v>59.349999999999937</v>
      </c>
      <c r="N38" s="126"/>
    </row>
    <row r="39" spans="2:14" x14ac:dyDescent="0.2">
      <c r="B39" s="103"/>
      <c r="C39" s="104"/>
      <c r="D39" s="114"/>
      <c r="E39" s="114"/>
      <c r="F39" s="114"/>
      <c r="G39" s="114"/>
      <c r="H39" s="114"/>
      <c r="I39" s="114"/>
      <c r="J39" s="114"/>
      <c r="K39" s="114"/>
      <c r="L39" s="114"/>
      <c r="M39" s="115"/>
    </row>
    <row r="40" spans="2:14" x14ac:dyDescent="0.2">
      <c r="B40" s="103" t="s">
        <v>73</v>
      </c>
      <c r="C40" s="104"/>
      <c r="D40" s="127">
        <f t="shared" ref="D40:M40" si="6">SUM(D41:D43)</f>
        <v>194.80240000000006</v>
      </c>
      <c r="E40" s="127">
        <f t="shared" si="6"/>
        <v>100.9549199999999</v>
      </c>
      <c r="F40" s="127">
        <f t="shared" si="6"/>
        <v>160.95969000000011</v>
      </c>
      <c r="G40" s="127">
        <f t="shared" si="6"/>
        <v>185.03733999999992</v>
      </c>
      <c r="H40" s="127">
        <f t="shared" si="6"/>
        <v>209.56255999999996</v>
      </c>
      <c r="I40" s="127">
        <f t="shared" si="6"/>
        <v>206.16839999999999</v>
      </c>
      <c r="J40" s="127">
        <f t="shared" si="6"/>
        <v>216.15389999999999</v>
      </c>
      <c r="K40" s="127">
        <f t="shared" si="6"/>
        <v>445.16530000000006</v>
      </c>
      <c r="L40" s="127">
        <f t="shared" si="6"/>
        <v>469.86249999999978</v>
      </c>
      <c r="M40" s="128">
        <f t="shared" si="6"/>
        <v>396.18397999999968</v>
      </c>
      <c r="N40" s="126"/>
    </row>
    <row r="41" spans="2:14" x14ac:dyDescent="0.2">
      <c r="B41" s="103"/>
      <c r="C41" s="104" t="s">
        <v>63</v>
      </c>
      <c r="D41" s="117">
        <v>15.59965</v>
      </c>
      <c r="E41" s="117">
        <v>22.250619999999998</v>
      </c>
      <c r="F41" s="117">
        <v>19.393400000000003</v>
      </c>
      <c r="G41" s="117">
        <v>20.717990000000004</v>
      </c>
      <c r="H41" s="129">
        <v>22.974259999999994</v>
      </c>
      <c r="I41" s="129">
        <v>15.9619</v>
      </c>
      <c r="J41" s="129">
        <v>29.361799999999999</v>
      </c>
      <c r="K41" s="129">
        <v>95.490000000000009</v>
      </c>
      <c r="L41" s="129">
        <v>65.689000000000007</v>
      </c>
      <c r="M41" s="130">
        <v>29.172980000000006</v>
      </c>
      <c r="N41" s="126"/>
    </row>
    <row r="42" spans="2:14" x14ac:dyDescent="0.2">
      <c r="B42" s="103"/>
      <c r="C42" s="104" t="s">
        <v>64</v>
      </c>
      <c r="D42" s="117">
        <v>175.12610000000006</v>
      </c>
      <c r="E42" s="117">
        <v>75.489539999999906</v>
      </c>
      <c r="F42" s="117">
        <v>139.3096000000001</v>
      </c>
      <c r="G42" s="117">
        <v>162.00749999999991</v>
      </c>
      <c r="H42" s="129">
        <v>181.78359999999998</v>
      </c>
      <c r="I42" s="129">
        <v>186.21700000000001</v>
      </c>
      <c r="J42" s="129">
        <v>183.13310000000001</v>
      </c>
      <c r="K42" s="129">
        <v>347.27730000000003</v>
      </c>
      <c r="L42" s="129">
        <v>402.68249999999978</v>
      </c>
      <c r="M42" s="130">
        <v>366.03999999999968</v>
      </c>
      <c r="N42" s="126"/>
    </row>
    <row r="43" spans="2:14" x14ac:dyDescent="0.2">
      <c r="B43" s="103"/>
      <c r="C43" s="104" t="s">
        <v>33</v>
      </c>
      <c r="D43" s="117">
        <v>4.0766499999999999</v>
      </c>
      <c r="E43" s="117">
        <v>3.2147600000000005</v>
      </c>
      <c r="F43" s="117">
        <v>2.2566899999999919</v>
      </c>
      <c r="G43" s="117">
        <v>2.3118499999999926</v>
      </c>
      <c r="H43" s="129">
        <v>4.8047000000000004</v>
      </c>
      <c r="I43" s="129">
        <v>3.9894999999999996</v>
      </c>
      <c r="J43" s="129">
        <v>3.6589999999999998</v>
      </c>
      <c r="K43" s="129">
        <v>2.3979999999999997</v>
      </c>
      <c r="L43" s="129">
        <v>1.4909999999999999</v>
      </c>
      <c r="M43" s="130">
        <v>0.97099999999999997</v>
      </c>
      <c r="N43" s="126"/>
    </row>
    <row r="44" spans="2:14" x14ac:dyDescent="0.2">
      <c r="B44" s="103"/>
      <c r="C44" s="104"/>
      <c r="D44" s="114"/>
      <c r="E44" s="114"/>
      <c r="F44" s="114"/>
      <c r="G44" s="114"/>
      <c r="H44" s="114"/>
      <c r="I44" s="114"/>
      <c r="J44" s="114"/>
      <c r="K44" s="114"/>
      <c r="L44" s="114"/>
      <c r="M44" s="115"/>
    </row>
    <row r="45" spans="2:14" x14ac:dyDescent="0.2">
      <c r="B45" s="103"/>
      <c r="C45" s="109" t="s">
        <v>74</v>
      </c>
      <c r="D45" s="127">
        <v>0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f>SUM(L46)</f>
        <v>68.075051392764706</v>
      </c>
      <c r="M45" s="125">
        <f>SUM(M46)</f>
        <v>1.6674420023957226</v>
      </c>
    </row>
    <row r="46" spans="2:14" x14ac:dyDescent="0.2">
      <c r="B46" s="103"/>
      <c r="C46" s="104" t="s">
        <v>75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68.075051392764706</v>
      </c>
      <c r="M46" s="115">
        <v>1.6674420023957226</v>
      </c>
    </row>
    <row r="47" spans="2:14" x14ac:dyDescent="0.2">
      <c r="B47" s="103"/>
      <c r="C47" s="104"/>
      <c r="D47" s="114"/>
      <c r="E47" s="114"/>
      <c r="F47" s="114"/>
      <c r="G47" s="114"/>
      <c r="H47" s="114"/>
      <c r="I47" s="114"/>
      <c r="J47" s="114"/>
      <c r="K47" s="114"/>
      <c r="L47" s="114"/>
      <c r="M47" s="115"/>
    </row>
    <row r="48" spans="2:14" x14ac:dyDescent="0.2">
      <c r="B48" s="103" t="s">
        <v>76</v>
      </c>
      <c r="C48" s="104"/>
      <c r="D48" s="127">
        <f>SUM(D49:D56)</f>
        <v>170.15399999999997</v>
      </c>
      <c r="E48" s="127">
        <f t="shared" ref="E48:M48" si="7">SUM(E49:E56)</f>
        <v>992.00000000000011</v>
      </c>
      <c r="F48" s="127">
        <f t="shared" si="7"/>
        <v>1497.5000000000002</v>
      </c>
      <c r="G48" s="127">
        <f t="shared" si="7"/>
        <v>1610.0000000000005</v>
      </c>
      <c r="H48" s="127">
        <f t="shared" si="7"/>
        <v>1659.9937894851123</v>
      </c>
      <c r="I48" s="127">
        <f t="shared" si="7"/>
        <v>1162.7029339355654</v>
      </c>
      <c r="J48" s="127">
        <f t="shared" si="7"/>
        <v>1986.2235000000001</v>
      </c>
      <c r="K48" s="127">
        <f t="shared" si="7"/>
        <v>2032.4999999999993</v>
      </c>
      <c r="L48" s="127">
        <f t="shared" si="7"/>
        <v>1988.9999999999982</v>
      </c>
      <c r="M48" s="128">
        <f t="shared" si="7"/>
        <v>1766.0840360441414</v>
      </c>
      <c r="N48" s="126"/>
    </row>
    <row r="49" spans="2:14" hidden="1" x14ac:dyDescent="0.2">
      <c r="B49" s="103"/>
      <c r="C49" s="104" t="s">
        <v>58</v>
      </c>
      <c r="D49" s="114" t="s">
        <v>21</v>
      </c>
      <c r="E49" s="114" t="s">
        <v>21</v>
      </c>
      <c r="F49" s="114" t="s">
        <v>21</v>
      </c>
      <c r="G49" s="114" t="s">
        <v>21</v>
      </c>
      <c r="H49" s="114" t="s">
        <v>21</v>
      </c>
      <c r="I49" s="114">
        <v>0</v>
      </c>
      <c r="J49" s="114">
        <v>0</v>
      </c>
      <c r="K49" s="114">
        <v>0</v>
      </c>
      <c r="L49" s="114">
        <v>0</v>
      </c>
      <c r="M49" s="115">
        <v>0</v>
      </c>
    </row>
    <row r="50" spans="2:14" x14ac:dyDescent="0.2">
      <c r="B50" s="103"/>
      <c r="C50" s="104" t="s">
        <v>60</v>
      </c>
      <c r="D50" s="114" t="s">
        <v>21</v>
      </c>
      <c r="E50" s="114">
        <v>4</v>
      </c>
      <c r="F50" s="114" t="s">
        <v>21</v>
      </c>
      <c r="G50" s="114" t="s">
        <v>21</v>
      </c>
      <c r="H50" s="114" t="s">
        <v>21</v>
      </c>
      <c r="I50" s="114">
        <v>0</v>
      </c>
      <c r="J50" s="114">
        <v>0</v>
      </c>
      <c r="K50" s="114">
        <v>0</v>
      </c>
      <c r="L50" s="114">
        <v>0</v>
      </c>
      <c r="M50" s="115">
        <v>0</v>
      </c>
    </row>
    <row r="51" spans="2:14" hidden="1" x14ac:dyDescent="0.2">
      <c r="B51" s="103"/>
      <c r="C51" s="104" t="s">
        <v>61</v>
      </c>
      <c r="D51" s="114" t="s">
        <v>21</v>
      </c>
      <c r="E51" s="114" t="s">
        <v>21</v>
      </c>
      <c r="F51" s="114" t="s">
        <v>21</v>
      </c>
      <c r="G51" s="114" t="s">
        <v>21</v>
      </c>
      <c r="H51" s="114" t="s">
        <v>21</v>
      </c>
      <c r="I51" s="114">
        <v>0</v>
      </c>
      <c r="J51" s="114">
        <v>0</v>
      </c>
      <c r="K51" s="114">
        <v>0</v>
      </c>
      <c r="L51" s="114">
        <v>0</v>
      </c>
      <c r="M51" s="115">
        <v>0</v>
      </c>
    </row>
    <row r="52" spans="2:14" x14ac:dyDescent="0.2">
      <c r="B52" s="103"/>
      <c r="C52" s="104" t="s">
        <v>77</v>
      </c>
      <c r="D52" s="114" t="s">
        <v>21</v>
      </c>
      <c r="E52" s="114">
        <v>150.00000000000003</v>
      </c>
      <c r="F52" s="114">
        <v>700.00000000000011</v>
      </c>
      <c r="G52" s="117">
        <v>800.00000000000023</v>
      </c>
      <c r="H52" s="121">
        <v>847.753708011448</v>
      </c>
      <c r="I52" s="121">
        <v>624.99999999999955</v>
      </c>
      <c r="J52" s="121">
        <v>684</v>
      </c>
      <c r="K52" s="121">
        <v>649.5</v>
      </c>
      <c r="L52" s="121">
        <v>709.99999999999989</v>
      </c>
      <c r="M52" s="122">
        <v>630.4271822983103</v>
      </c>
      <c r="N52" s="126"/>
    </row>
    <row r="53" spans="2:14" x14ac:dyDescent="0.2">
      <c r="B53" s="103"/>
      <c r="C53" s="104" t="s">
        <v>62</v>
      </c>
      <c r="D53" s="114" t="s">
        <v>21</v>
      </c>
      <c r="E53" s="114">
        <v>200.00000000000006</v>
      </c>
      <c r="F53" s="114" t="s">
        <v>21</v>
      </c>
      <c r="G53" s="114" t="s">
        <v>21</v>
      </c>
      <c r="H53" s="114" t="s">
        <v>21</v>
      </c>
      <c r="I53" s="114">
        <v>0</v>
      </c>
      <c r="J53" s="114">
        <v>0</v>
      </c>
      <c r="K53" s="114">
        <v>0</v>
      </c>
      <c r="L53" s="114">
        <v>0</v>
      </c>
      <c r="M53" s="115">
        <v>0</v>
      </c>
    </row>
    <row r="54" spans="2:14" hidden="1" x14ac:dyDescent="0.2">
      <c r="B54" s="103"/>
      <c r="C54" s="104" t="s">
        <v>63</v>
      </c>
      <c r="D54" s="114" t="s">
        <v>21</v>
      </c>
      <c r="E54" s="114" t="s">
        <v>21</v>
      </c>
      <c r="F54" s="114" t="s">
        <v>21</v>
      </c>
      <c r="G54" s="114" t="s">
        <v>21</v>
      </c>
      <c r="H54" s="114" t="s">
        <v>21</v>
      </c>
      <c r="I54" s="114">
        <v>0</v>
      </c>
      <c r="J54" s="114">
        <v>0</v>
      </c>
      <c r="K54" s="114">
        <v>0</v>
      </c>
      <c r="L54" s="114">
        <v>0</v>
      </c>
      <c r="M54" s="115">
        <v>0</v>
      </c>
    </row>
    <row r="55" spans="2:14" x14ac:dyDescent="0.2">
      <c r="B55" s="103"/>
      <c r="C55" s="104" t="s">
        <v>64</v>
      </c>
      <c r="D55" s="117">
        <v>170.15399999999997</v>
      </c>
      <c r="E55" s="117">
        <v>637</v>
      </c>
      <c r="F55" s="117">
        <v>797.50000000000011</v>
      </c>
      <c r="G55" s="117">
        <v>810.00000000000023</v>
      </c>
      <c r="H55" s="117">
        <v>812.24008147366442</v>
      </c>
      <c r="I55" s="117">
        <v>537.70293393556574</v>
      </c>
      <c r="J55" s="117">
        <v>1302.2235000000001</v>
      </c>
      <c r="K55" s="117">
        <v>1382.9999999999993</v>
      </c>
      <c r="L55" s="117">
        <v>1278.9999999999982</v>
      </c>
      <c r="M55" s="118">
        <v>1135.6568537458311</v>
      </c>
      <c r="N55" s="126"/>
    </row>
    <row r="56" spans="2:14" x14ac:dyDescent="0.2">
      <c r="B56" s="103"/>
      <c r="C56" s="104" t="s">
        <v>33</v>
      </c>
      <c r="D56" s="114" t="s">
        <v>21</v>
      </c>
      <c r="E56" s="114">
        <v>1</v>
      </c>
      <c r="F56" s="114" t="s">
        <v>21</v>
      </c>
      <c r="G56" s="114" t="s">
        <v>21</v>
      </c>
      <c r="H56" s="114" t="s">
        <v>21</v>
      </c>
      <c r="I56" s="114">
        <v>0</v>
      </c>
      <c r="J56" s="114">
        <v>0</v>
      </c>
      <c r="K56" s="114">
        <v>0</v>
      </c>
      <c r="L56" s="114">
        <v>0</v>
      </c>
      <c r="M56" s="115">
        <v>0</v>
      </c>
    </row>
    <row r="57" spans="2:14" x14ac:dyDescent="0.2">
      <c r="B57" s="103"/>
      <c r="C57" s="104"/>
      <c r="D57" s="114"/>
      <c r="E57" s="114"/>
      <c r="F57" s="114"/>
      <c r="G57" s="114"/>
      <c r="H57" s="114"/>
      <c r="I57" s="114"/>
      <c r="J57" s="114"/>
      <c r="K57" s="114"/>
      <c r="L57" s="114"/>
      <c r="M57" s="115"/>
    </row>
    <row r="58" spans="2:14" x14ac:dyDescent="0.2">
      <c r="B58" s="103" t="s">
        <v>78</v>
      </c>
      <c r="C58" s="104"/>
      <c r="D58" s="127">
        <f t="shared" ref="D58:M58" si="8">SUM(D59)</f>
        <v>1443.9525000000012</v>
      </c>
      <c r="E58" s="127">
        <f t="shared" si="8"/>
        <v>3386.834999999995</v>
      </c>
      <c r="F58" s="127">
        <f t="shared" si="8"/>
        <v>3704.0489999999968</v>
      </c>
      <c r="G58" s="127">
        <f t="shared" si="8"/>
        <v>3454.0925688889233</v>
      </c>
      <c r="H58" s="127">
        <f t="shared" si="8"/>
        <v>4111.7856050000019</v>
      </c>
      <c r="I58" s="127">
        <f t="shared" si="8"/>
        <v>4320.6010780000006</v>
      </c>
      <c r="J58" s="127">
        <f t="shared" si="8"/>
        <v>5825.6845000000003</v>
      </c>
      <c r="K58" s="127">
        <f t="shared" si="8"/>
        <v>5163.7722399999993</v>
      </c>
      <c r="L58" s="127">
        <f t="shared" si="8"/>
        <v>5115.25</v>
      </c>
      <c r="M58" s="128">
        <f t="shared" si="8"/>
        <v>4612.8143799999898</v>
      </c>
      <c r="N58" s="126"/>
    </row>
    <row r="59" spans="2:14" x14ac:dyDescent="0.2">
      <c r="B59" s="103"/>
      <c r="C59" s="104" t="s">
        <v>64</v>
      </c>
      <c r="D59" s="117">
        <v>1443.9525000000012</v>
      </c>
      <c r="E59" s="117">
        <v>3386.834999999995</v>
      </c>
      <c r="F59" s="117">
        <v>3704.0489999999968</v>
      </c>
      <c r="G59" s="117">
        <v>3454.0925688889233</v>
      </c>
      <c r="H59" s="117">
        <v>4111.7856050000019</v>
      </c>
      <c r="I59" s="117">
        <v>4320.6010780000006</v>
      </c>
      <c r="J59" s="117">
        <v>5825.6845000000003</v>
      </c>
      <c r="K59" s="117">
        <v>5163.7722399999993</v>
      </c>
      <c r="L59" s="117">
        <v>5115.25</v>
      </c>
      <c r="M59" s="118">
        <v>4612.8143799999898</v>
      </c>
    </row>
    <row r="60" spans="2:14" x14ac:dyDescent="0.2">
      <c r="B60" s="103"/>
      <c r="C60" s="104"/>
      <c r="D60" s="114"/>
      <c r="E60" s="114"/>
      <c r="F60" s="114"/>
      <c r="G60" s="114"/>
      <c r="H60" s="114"/>
      <c r="I60" s="114"/>
      <c r="J60" s="114"/>
      <c r="K60" s="114"/>
      <c r="L60" s="114"/>
      <c r="M60" s="115"/>
    </row>
    <row r="61" spans="2:14" x14ac:dyDescent="0.2">
      <c r="B61" s="103" t="s">
        <v>79</v>
      </c>
      <c r="C61" s="104"/>
      <c r="D61" s="127">
        <f t="shared" ref="D61:M61" si="9">SUM(D62:D64)</f>
        <v>269.10010999999992</v>
      </c>
      <c r="E61" s="127">
        <f t="shared" si="9"/>
        <v>258.98689999999971</v>
      </c>
      <c r="F61" s="127">
        <f t="shared" si="9"/>
        <v>246.99999999999989</v>
      </c>
      <c r="G61" s="127">
        <f t="shared" si="9"/>
        <v>286</v>
      </c>
      <c r="H61" s="127">
        <f t="shared" si="9"/>
        <v>378.86200000000002</v>
      </c>
      <c r="I61" s="127">
        <f t="shared" si="9"/>
        <v>437.875</v>
      </c>
      <c r="J61" s="127">
        <f t="shared" si="9"/>
        <v>646.18600000000004</v>
      </c>
      <c r="K61" s="127">
        <f t="shared" si="9"/>
        <v>594.40499999999975</v>
      </c>
      <c r="L61" s="127">
        <f t="shared" si="9"/>
        <v>809.15199999999822</v>
      </c>
      <c r="M61" s="128">
        <f t="shared" si="9"/>
        <v>493.47499999999962</v>
      </c>
      <c r="N61" s="126"/>
    </row>
    <row r="62" spans="2:14" hidden="1" x14ac:dyDescent="0.2">
      <c r="B62" s="103"/>
      <c r="C62" s="104" t="s">
        <v>80</v>
      </c>
      <c r="D62" s="114" t="s">
        <v>21</v>
      </c>
      <c r="E62" s="114" t="s">
        <v>21</v>
      </c>
      <c r="F62" s="114" t="s">
        <v>21</v>
      </c>
      <c r="G62" s="114" t="s">
        <v>21</v>
      </c>
      <c r="H62" s="114" t="s">
        <v>21</v>
      </c>
      <c r="I62" s="114">
        <v>0</v>
      </c>
      <c r="J62" s="114">
        <v>0</v>
      </c>
      <c r="K62" s="114">
        <v>0</v>
      </c>
      <c r="L62" s="114">
        <v>0</v>
      </c>
      <c r="M62" s="115">
        <v>0</v>
      </c>
    </row>
    <row r="63" spans="2:14" x14ac:dyDescent="0.2">
      <c r="B63" s="103"/>
      <c r="C63" s="104" t="s">
        <v>64</v>
      </c>
      <c r="D63" s="117">
        <v>269.10010999999992</v>
      </c>
      <c r="E63" s="117">
        <v>258.98689999999971</v>
      </c>
      <c r="F63" s="117">
        <v>246.99999999999989</v>
      </c>
      <c r="G63" s="117">
        <v>286</v>
      </c>
      <c r="H63" s="117">
        <v>294.40500000000003</v>
      </c>
      <c r="I63" s="117">
        <v>325.21199999999999</v>
      </c>
      <c r="J63" s="117">
        <v>443.36200000000002</v>
      </c>
      <c r="K63" s="117">
        <v>431.76599999999996</v>
      </c>
      <c r="L63" s="117">
        <v>470.93199999999996</v>
      </c>
      <c r="M63" s="118">
        <v>222.28899999999999</v>
      </c>
      <c r="N63" s="126"/>
    </row>
    <row r="64" spans="2:14" x14ac:dyDescent="0.2">
      <c r="B64" s="103"/>
      <c r="C64" s="104" t="s">
        <v>33</v>
      </c>
      <c r="D64" s="114" t="s">
        <v>21</v>
      </c>
      <c r="E64" s="114" t="s">
        <v>21</v>
      </c>
      <c r="F64" s="114" t="s">
        <v>21</v>
      </c>
      <c r="G64" s="114" t="s">
        <v>21</v>
      </c>
      <c r="H64" s="114">
        <v>84.456999999999994</v>
      </c>
      <c r="I64" s="114">
        <v>112.663</v>
      </c>
      <c r="J64" s="114">
        <v>202.82399999999998</v>
      </c>
      <c r="K64" s="114">
        <v>162.63899999999981</v>
      </c>
      <c r="L64" s="114">
        <v>338.21999999999821</v>
      </c>
      <c r="M64" s="115">
        <v>271.18599999999964</v>
      </c>
      <c r="N64" s="126"/>
    </row>
    <row r="65" spans="2:14" x14ac:dyDescent="0.2">
      <c r="B65" s="103"/>
      <c r="C65" s="104"/>
      <c r="D65" s="114"/>
      <c r="E65" s="114"/>
      <c r="F65" s="114"/>
      <c r="G65" s="114"/>
      <c r="H65" s="114"/>
      <c r="I65" s="114"/>
      <c r="J65" s="114"/>
      <c r="K65" s="114"/>
      <c r="L65" s="114"/>
      <c r="M65" s="115"/>
    </row>
    <row r="66" spans="2:14" x14ac:dyDescent="0.2">
      <c r="B66" s="103" t="s">
        <v>81</v>
      </c>
      <c r="C66" s="104"/>
      <c r="D66" s="127">
        <f t="shared" ref="D66:H66" si="10">SUM(D67:D70)</f>
        <v>389.77749999999997</v>
      </c>
      <c r="E66" s="127">
        <f t="shared" si="10"/>
        <v>304.63799999999998</v>
      </c>
      <c r="F66" s="127">
        <f t="shared" si="10"/>
        <v>837.79971999999987</v>
      </c>
      <c r="G66" s="127">
        <f t="shared" si="10"/>
        <v>828.78099999999984</v>
      </c>
      <c r="H66" s="127">
        <f t="shared" si="10"/>
        <v>1182.8947999999996</v>
      </c>
      <c r="I66" s="127">
        <f>SUM(I67:I70)</f>
        <v>404.61151851851849</v>
      </c>
      <c r="J66" s="127">
        <f>SUM(J67:J70)</f>
        <v>131.28120000000001</v>
      </c>
      <c r="K66" s="127">
        <f>SUM(K67:K70)</f>
        <v>585.04399999999998</v>
      </c>
      <c r="L66" s="127">
        <f>SUM(L67:L70)</f>
        <v>226.84760259443019</v>
      </c>
      <c r="M66" s="128">
        <f>SUM(M67:M70)</f>
        <v>189.33296296296291</v>
      </c>
      <c r="N66" s="126"/>
    </row>
    <row r="67" spans="2:14" x14ac:dyDescent="0.2">
      <c r="B67" s="103"/>
      <c r="C67" s="104" t="s">
        <v>82</v>
      </c>
      <c r="D67" s="117">
        <v>3.07</v>
      </c>
      <c r="E67" s="117">
        <v>1.5799999999999998</v>
      </c>
      <c r="F67" s="116" t="s">
        <v>21</v>
      </c>
      <c r="G67" s="117">
        <v>1.55</v>
      </c>
      <c r="H67" s="116" t="s">
        <v>21</v>
      </c>
      <c r="I67" s="116">
        <v>0</v>
      </c>
      <c r="J67" s="116">
        <v>0</v>
      </c>
      <c r="K67" s="116">
        <v>0</v>
      </c>
      <c r="L67" s="116">
        <v>0</v>
      </c>
      <c r="M67" s="120">
        <v>0</v>
      </c>
    </row>
    <row r="68" spans="2:14" x14ac:dyDescent="0.2">
      <c r="B68" s="103"/>
      <c r="C68" s="104" t="s">
        <v>66</v>
      </c>
      <c r="D68" s="117">
        <v>386.70749999999998</v>
      </c>
      <c r="E68" s="117">
        <v>303.05799999999999</v>
      </c>
      <c r="F68" s="117">
        <v>836.78971999999987</v>
      </c>
      <c r="G68" s="117">
        <v>826.06599999999992</v>
      </c>
      <c r="H68" s="117">
        <v>1177.8747999999996</v>
      </c>
      <c r="I68" s="117">
        <v>402.66151851851851</v>
      </c>
      <c r="J68" s="117">
        <v>131.28120000000001</v>
      </c>
      <c r="K68" s="117">
        <v>585.04399999999998</v>
      </c>
      <c r="L68" s="117">
        <v>226.84760259443019</v>
      </c>
      <c r="M68" s="134">
        <v>189.33296296296291</v>
      </c>
      <c r="N68" s="126"/>
    </row>
    <row r="69" spans="2:14" hidden="1" x14ac:dyDescent="0.2">
      <c r="B69" s="103"/>
      <c r="C69" s="104" t="s">
        <v>33</v>
      </c>
      <c r="D69" s="114" t="s">
        <v>21</v>
      </c>
      <c r="E69" s="114" t="s">
        <v>21</v>
      </c>
      <c r="F69" s="114" t="s">
        <v>21</v>
      </c>
      <c r="G69" s="114" t="s">
        <v>21</v>
      </c>
      <c r="H69" s="114" t="s">
        <v>21</v>
      </c>
      <c r="I69" s="114">
        <v>0</v>
      </c>
      <c r="J69" s="114">
        <v>0</v>
      </c>
      <c r="K69" s="114">
        <v>0</v>
      </c>
      <c r="L69" s="114">
        <v>0</v>
      </c>
      <c r="M69" s="115">
        <v>0</v>
      </c>
    </row>
    <row r="70" spans="2:14" x14ac:dyDescent="0.2">
      <c r="B70" s="103"/>
      <c r="C70" s="104" t="s">
        <v>63</v>
      </c>
      <c r="D70" s="114" t="s">
        <v>21</v>
      </c>
      <c r="E70" s="114" t="s">
        <v>21</v>
      </c>
      <c r="F70" s="114">
        <v>1.01</v>
      </c>
      <c r="G70" s="117">
        <v>1.165</v>
      </c>
      <c r="H70" s="121">
        <v>5.0199999999999996</v>
      </c>
      <c r="I70" s="121">
        <v>1.95</v>
      </c>
      <c r="J70" s="121">
        <v>0</v>
      </c>
      <c r="K70" s="121">
        <v>0</v>
      </c>
      <c r="L70" s="121">
        <v>0</v>
      </c>
      <c r="M70" s="122">
        <v>0</v>
      </c>
      <c r="N70" s="126"/>
    </row>
    <row r="71" spans="2:14" x14ac:dyDescent="0.2">
      <c r="B71" s="103"/>
      <c r="C71" s="104"/>
      <c r="D71" s="114"/>
      <c r="E71" s="114"/>
      <c r="F71" s="114"/>
      <c r="G71" s="114"/>
      <c r="H71" s="114"/>
      <c r="I71" s="114"/>
      <c r="J71" s="114"/>
      <c r="K71" s="114"/>
      <c r="L71" s="114"/>
      <c r="M71" s="115"/>
    </row>
    <row r="72" spans="2:14" x14ac:dyDescent="0.2">
      <c r="B72" s="103" t="s">
        <v>83</v>
      </c>
      <c r="C72" s="104"/>
      <c r="D72" s="124">
        <f t="shared" ref="D72:J72" si="11">SUM(D73:D74)</f>
        <v>1629.5272999999993</v>
      </c>
      <c r="E72" s="124">
        <f t="shared" si="11"/>
        <v>1214.7838299999926</v>
      </c>
      <c r="F72" s="124">
        <f t="shared" si="11"/>
        <v>2983.8222785795997</v>
      </c>
      <c r="G72" s="124">
        <f t="shared" si="11"/>
        <v>2757.2186000000061</v>
      </c>
      <c r="H72" s="124">
        <f t="shared" si="11"/>
        <v>3190.454999999984</v>
      </c>
      <c r="I72" s="124">
        <f>SUM(I73:I74)</f>
        <v>3198.290085909091</v>
      </c>
      <c r="J72" s="124">
        <f t="shared" si="11"/>
        <v>2845.2039999999997</v>
      </c>
      <c r="K72" s="124">
        <f>SUM(K73:K74)</f>
        <v>3896.4646000001831</v>
      </c>
      <c r="L72" s="124">
        <f>SUM(L73:L74)</f>
        <v>4363.3832000001685</v>
      </c>
      <c r="M72" s="125">
        <f>SUM(M73:M74)</f>
        <v>3701.6839333335629</v>
      </c>
      <c r="N72" s="126"/>
    </row>
    <row r="73" spans="2:14" x14ac:dyDescent="0.2">
      <c r="B73" s="103"/>
      <c r="C73" s="104" t="s">
        <v>64</v>
      </c>
      <c r="D73" s="117">
        <v>1614.7415999999994</v>
      </c>
      <c r="E73" s="117">
        <v>1177.5480999999925</v>
      </c>
      <c r="F73" s="117">
        <v>2262.9622789795994</v>
      </c>
      <c r="G73" s="117">
        <v>2687.6235000000061</v>
      </c>
      <c r="H73" s="121">
        <v>3000.0849999999832</v>
      </c>
      <c r="I73" s="121">
        <v>3198.290085909091</v>
      </c>
      <c r="J73" s="121">
        <v>2698.9189999999999</v>
      </c>
      <c r="K73" s="121">
        <v>3641.5726000001755</v>
      </c>
      <c r="L73" s="121">
        <v>3998.0370000001608</v>
      </c>
      <c r="M73" s="122">
        <v>3446.7301333335572</v>
      </c>
      <c r="N73" s="126"/>
    </row>
    <row r="74" spans="2:14" x14ac:dyDescent="0.2">
      <c r="B74" s="103"/>
      <c r="C74" s="104" t="s">
        <v>33</v>
      </c>
      <c r="D74" s="117">
        <v>14.7857</v>
      </c>
      <c r="E74" s="117">
        <v>37.235730000000004</v>
      </c>
      <c r="F74" s="117">
        <v>720.85999960000015</v>
      </c>
      <c r="G74" s="117">
        <v>69.595100000000002</v>
      </c>
      <c r="H74" s="121">
        <v>190.37000000000074</v>
      </c>
      <c r="I74" s="121">
        <v>0</v>
      </c>
      <c r="J74" s="121">
        <v>146.285</v>
      </c>
      <c r="K74" s="121">
        <v>254.89200000000736</v>
      </c>
      <c r="L74" s="121">
        <v>365.34620000000757</v>
      </c>
      <c r="M74" s="122">
        <v>254.95380000000569</v>
      </c>
      <c r="N74" s="126"/>
    </row>
    <row r="75" spans="2:14" x14ac:dyDescent="0.2">
      <c r="B75" s="103"/>
      <c r="C75" s="104"/>
      <c r="D75" s="114"/>
      <c r="E75" s="114"/>
      <c r="F75" s="114"/>
      <c r="G75" s="114"/>
      <c r="H75" s="114"/>
      <c r="I75" s="114"/>
      <c r="J75" s="114"/>
      <c r="K75" s="114"/>
      <c r="L75" s="114"/>
      <c r="M75" s="115"/>
    </row>
    <row r="76" spans="2:14" x14ac:dyDescent="0.2">
      <c r="B76" s="103" t="s">
        <v>84</v>
      </c>
      <c r="C76" s="104"/>
      <c r="D76" s="127">
        <f t="shared" ref="D76:M76" si="12">SUM(D77:D80)</f>
        <v>50.194999999999993</v>
      </c>
      <c r="E76" s="127">
        <f t="shared" si="12"/>
        <v>125.73750000000005</v>
      </c>
      <c r="F76" s="127">
        <f t="shared" si="12"/>
        <v>125.42994999999999</v>
      </c>
      <c r="G76" s="127">
        <f t="shared" si="12"/>
        <v>129.27324999999999</v>
      </c>
      <c r="H76" s="127">
        <f t="shared" si="12"/>
        <v>142.29014999999998</v>
      </c>
      <c r="I76" s="127">
        <f t="shared" si="12"/>
        <v>187.69193999999999</v>
      </c>
      <c r="J76" s="127">
        <f t="shared" si="12"/>
        <v>273.7099</v>
      </c>
      <c r="K76" s="127">
        <f t="shared" si="12"/>
        <v>346.25884999999971</v>
      </c>
      <c r="L76" s="127">
        <f t="shared" si="12"/>
        <v>525.07468699999993</v>
      </c>
      <c r="M76" s="128">
        <f t="shared" si="12"/>
        <v>535.64530000000082</v>
      </c>
      <c r="N76" s="126"/>
    </row>
    <row r="77" spans="2:14" x14ac:dyDescent="0.2">
      <c r="B77" s="103"/>
      <c r="C77" s="104" t="s">
        <v>80</v>
      </c>
      <c r="D77" s="117">
        <v>0.51600000000000001</v>
      </c>
      <c r="E77" s="117">
        <v>1.77</v>
      </c>
      <c r="F77" s="116" t="s">
        <v>21</v>
      </c>
      <c r="G77" s="116" t="s">
        <v>21</v>
      </c>
      <c r="H77" s="116" t="s">
        <v>21</v>
      </c>
      <c r="I77" s="116">
        <v>2.0880000000000001</v>
      </c>
      <c r="J77" s="116">
        <v>0</v>
      </c>
      <c r="K77" s="116">
        <v>1.2</v>
      </c>
      <c r="L77" s="116">
        <v>0</v>
      </c>
      <c r="M77" s="120">
        <v>0</v>
      </c>
    </row>
    <row r="78" spans="2:14" x14ac:dyDescent="0.2">
      <c r="B78" s="103"/>
      <c r="C78" s="104" t="s">
        <v>63</v>
      </c>
      <c r="D78" s="117">
        <v>0.44500000000000006</v>
      </c>
      <c r="E78" s="117">
        <v>1.8885000000000001</v>
      </c>
      <c r="F78" s="116" t="s">
        <v>21</v>
      </c>
      <c r="G78" s="116">
        <v>2.242</v>
      </c>
      <c r="H78" s="116" t="s">
        <v>21</v>
      </c>
      <c r="I78" s="116">
        <v>2.0150000000000001</v>
      </c>
      <c r="J78" s="116">
        <v>0</v>
      </c>
      <c r="K78" s="116">
        <v>4.45</v>
      </c>
      <c r="L78" s="116">
        <v>0</v>
      </c>
      <c r="M78" s="120">
        <v>0</v>
      </c>
    </row>
    <row r="79" spans="2:14" x14ac:dyDescent="0.2">
      <c r="B79" s="103"/>
      <c r="C79" s="104" t="s">
        <v>64</v>
      </c>
      <c r="D79" s="117">
        <v>49.233999999999995</v>
      </c>
      <c r="E79" s="117">
        <v>122.07900000000005</v>
      </c>
      <c r="F79" s="116">
        <v>120.30895</v>
      </c>
      <c r="G79" s="117">
        <v>124.77124999999999</v>
      </c>
      <c r="H79" s="121">
        <v>138.39814999999999</v>
      </c>
      <c r="I79" s="121">
        <v>183.58893999999998</v>
      </c>
      <c r="J79" s="121">
        <v>273.7099</v>
      </c>
      <c r="K79" s="121">
        <v>340.60884999999973</v>
      </c>
      <c r="L79" s="121">
        <v>525.07468699999993</v>
      </c>
      <c r="M79" s="122">
        <v>535.64530000000082</v>
      </c>
      <c r="N79" s="126"/>
    </row>
    <row r="80" spans="2:14" x14ac:dyDescent="0.2">
      <c r="B80" s="103"/>
      <c r="C80" s="104" t="s">
        <v>33</v>
      </c>
      <c r="D80" s="114" t="s">
        <v>21</v>
      </c>
      <c r="E80" s="114" t="s">
        <v>21</v>
      </c>
      <c r="F80" s="114">
        <v>5.1210000000000004</v>
      </c>
      <c r="G80" s="117">
        <v>2.2599999999999998</v>
      </c>
      <c r="H80" s="117">
        <v>3.8920000000000003</v>
      </c>
      <c r="I80" s="117">
        <v>0</v>
      </c>
      <c r="J80" s="117">
        <v>0</v>
      </c>
      <c r="K80" s="117">
        <v>0</v>
      </c>
      <c r="L80" s="117">
        <v>0</v>
      </c>
      <c r="M80" s="118">
        <v>0</v>
      </c>
      <c r="N80" s="126"/>
    </row>
    <row r="81" spans="2:14" x14ac:dyDescent="0.2">
      <c r="B81" s="103"/>
      <c r="C81" s="104"/>
      <c r="D81" s="114"/>
      <c r="E81" s="114"/>
      <c r="F81" s="114"/>
      <c r="G81" s="114"/>
      <c r="H81" s="114"/>
      <c r="I81" s="114"/>
      <c r="J81" s="114"/>
      <c r="K81" s="114"/>
      <c r="L81" s="114"/>
      <c r="M81" s="115"/>
    </row>
    <row r="82" spans="2:14" x14ac:dyDescent="0.2">
      <c r="B82" s="103" t="s">
        <v>85</v>
      </c>
      <c r="C82" s="104"/>
      <c r="D82" s="127">
        <f t="shared" ref="D82:G82" si="13">SUM(D84)</f>
        <v>0</v>
      </c>
      <c r="E82" s="127">
        <f t="shared" si="13"/>
        <v>0</v>
      </c>
      <c r="F82" s="127">
        <f t="shared" si="13"/>
        <v>0</v>
      </c>
      <c r="G82" s="127">
        <f t="shared" si="13"/>
        <v>0</v>
      </c>
      <c r="H82" s="127">
        <f t="shared" ref="H82:M82" si="14">SUM(H83:H84)</f>
        <v>7.7273999999999976</v>
      </c>
      <c r="I82" s="127">
        <f t="shared" si="14"/>
        <v>5.4295999999999998</v>
      </c>
      <c r="J82" s="127">
        <f t="shared" si="14"/>
        <v>5.6727999999999996</v>
      </c>
      <c r="K82" s="127">
        <f t="shared" si="14"/>
        <v>12.641500000000001</v>
      </c>
      <c r="L82" s="127">
        <f t="shared" si="14"/>
        <v>12.707000000000001</v>
      </c>
      <c r="M82" s="128">
        <f t="shared" si="14"/>
        <v>6.1101100000000006</v>
      </c>
      <c r="N82" s="126"/>
    </row>
    <row r="83" spans="2:14" x14ac:dyDescent="0.2">
      <c r="B83" s="103"/>
      <c r="C83" s="104" t="s">
        <v>63</v>
      </c>
      <c r="D83" s="133">
        <v>0</v>
      </c>
      <c r="E83" s="133">
        <v>0</v>
      </c>
      <c r="F83" s="133">
        <v>0</v>
      </c>
      <c r="G83" s="133">
        <v>0</v>
      </c>
      <c r="H83" s="133">
        <v>7.3913999999999973</v>
      </c>
      <c r="I83" s="133">
        <v>5.3795999999999999</v>
      </c>
      <c r="J83" s="133">
        <v>4.8667999999999996</v>
      </c>
      <c r="K83" s="133">
        <v>8.5214999999999996</v>
      </c>
      <c r="L83" s="133">
        <v>9.1650000000000009</v>
      </c>
      <c r="M83" s="135">
        <v>4.3690000000000007</v>
      </c>
      <c r="N83" s="126"/>
    </row>
    <row r="84" spans="2:14" x14ac:dyDescent="0.2">
      <c r="B84" s="103"/>
      <c r="C84" s="104" t="s">
        <v>33</v>
      </c>
      <c r="D84" s="114">
        <v>0</v>
      </c>
      <c r="E84" s="114">
        <v>0</v>
      </c>
      <c r="F84" s="114">
        <v>0</v>
      </c>
      <c r="G84" s="114">
        <v>0</v>
      </c>
      <c r="H84" s="114">
        <v>0.33599999999999997</v>
      </c>
      <c r="I84" s="114">
        <v>4.9999999999999989E-2</v>
      </c>
      <c r="J84" s="114">
        <v>0.80600000000000005</v>
      </c>
      <c r="K84" s="114">
        <v>4.120000000000001</v>
      </c>
      <c r="L84" s="114">
        <v>3.5419999999999998</v>
      </c>
      <c r="M84" s="115">
        <v>1.7411099999999999</v>
      </c>
      <c r="N84" s="126"/>
    </row>
    <row r="85" spans="2:14" x14ac:dyDescent="0.2">
      <c r="B85" s="103"/>
      <c r="C85" s="104"/>
      <c r="D85" s="114"/>
      <c r="E85" s="114"/>
      <c r="F85" s="114"/>
      <c r="G85" s="114"/>
      <c r="H85" s="114"/>
      <c r="I85" s="114"/>
      <c r="J85" s="114"/>
      <c r="K85" s="114"/>
      <c r="L85" s="114"/>
      <c r="M85" s="115"/>
    </row>
    <row r="86" spans="2:14" x14ac:dyDescent="0.2">
      <c r="B86" s="103" t="s">
        <v>86</v>
      </c>
      <c r="C86" s="104"/>
      <c r="D86" s="127">
        <f t="shared" ref="D86:H86" si="15">SUM(D87:D90)</f>
        <v>461.92986066666668</v>
      </c>
      <c r="E86" s="127">
        <f t="shared" si="15"/>
        <v>436.86912000000007</v>
      </c>
      <c r="F86" s="127">
        <f t="shared" si="15"/>
        <v>525.04450999999995</v>
      </c>
      <c r="G86" s="127">
        <f t="shared" si="15"/>
        <v>552.82885814285703</v>
      </c>
      <c r="H86" s="127">
        <f t="shared" si="15"/>
        <v>787.12414192264964</v>
      </c>
      <c r="I86" s="127">
        <f>SUM(I87:I90)</f>
        <v>813.60217000000023</v>
      </c>
      <c r="J86" s="127">
        <f>SUM(J87:J90)</f>
        <v>372.4178</v>
      </c>
      <c r="K86" s="127">
        <f>SUM(K87:K90)</f>
        <v>393.05009999999993</v>
      </c>
      <c r="L86" s="127">
        <f>SUM(L87:L90)</f>
        <v>446.88072600000027</v>
      </c>
      <c r="M86" s="128">
        <f>SUM(M87:M90)</f>
        <v>333.31633333333349</v>
      </c>
      <c r="N86" s="126"/>
    </row>
    <row r="87" spans="2:14" x14ac:dyDescent="0.2">
      <c r="B87" s="103"/>
      <c r="C87" s="104" t="s">
        <v>82</v>
      </c>
      <c r="D87" s="117">
        <v>0</v>
      </c>
      <c r="E87" s="116" t="s">
        <v>21</v>
      </c>
      <c r="F87" s="116">
        <v>1.27</v>
      </c>
      <c r="G87" s="116" t="s">
        <v>21</v>
      </c>
      <c r="H87" s="116">
        <v>0.64999999999999991</v>
      </c>
      <c r="I87" s="116">
        <v>0</v>
      </c>
      <c r="J87" s="116">
        <v>0</v>
      </c>
      <c r="K87" s="116">
        <v>0</v>
      </c>
      <c r="L87" s="116">
        <v>0</v>
      </c>
      <c r="M87" s="120">
        <v>0</v>
      </c>
      <c r="N87" s="126"/>
    </row>
    <row r="88" spans="2:14" x14ac:dyDescent="0.2">
      <c r="B88" s="103"/>
      <c r="C88" s="131" t="s">
        <v>66</v>
      </c>
      <c r="D88" s="114" t="s">
        <v>21</v>
      </c>
      <c r="E88" s="114" t="s">
        <v>21</v>
      </c>
      <c r="F88" s="114" t="s">
        <v>21</v>
      </c>
      <c r="G88" s="114" t="s">
        <v>21</v>
      </c>
      <c r="H88" s="114" t="s">
        <v>21</v>
      </c>
      <c r="I88" s="114">
        <v>0</v>
      </c>
      <c r="J88" s="114">
        <v>0</v>
      </c>
      <c r="K88" s="114">
        <v>41.627000000000002</v>
      </c>
      <c r="L88" s="114">
        <v>0</v>
      </c>
      <c r="M88" s="115">
        <v>0</v>
      </c>
    </row>
    <row r="89" spans="2:14" x14ac:dyDescent="0.2">
      <c r="B89" s="103"/>
      <c r="C89" s="104" t="s">
        <v>63</v>
      </c>
      <c r="D89" s="117">
        <v>242.31869400000002</v>
      </c>
      <c r="E89" s="117">
        <v>183.71912</v>
      </c>
      <c r="F89" s="117">
        <v>151.99075999999997</v>
      </c>
      <c r="G89" s="117">
        <v>76.359090999999992</v>
      </c>
      <c r="H89" s="121">
        <v>106.95744000000002</v>
      </c>
      <c r="I89" s="121">
        <v>90.475060000000013</v>
      </c>
      <c r="J89" s="121">
        <v>8.9238999999999997</v>
      </c>
      <c r="K89" s="121">
        <v>0</v>
      </c>
      <c r="L89" s="121">
        <v>0</v>
      </c>
      <c r="M89" s="122">
        <v>0</v>
      </c>
      <c r="N89" s="126"/>
    </row>
    <row r="90" spans="2:14" x14ac:dyDescent="0.2">
      <c r="B90" s="103"/>
      <c r="C90" s="104" t="s">
        <v>64</v>
      </c>
      <c r="D90" s="117">
        <v>219.61116666666666</v>
      </c>
      <c r="E90" s="117">
        <v>253.15000000000003</v>
      </c>
      <c r="F90" s="117">
        <v>371.78374999999994</v>
      </c>
      <c r="G90" s="117">
        <v>476.46976714285699</v>
      </c>
      <c r="H90" s="117">
        <v>679.51670192264964</v>
      </c>
      <c r="I90" s="117">
        <v>723.12711000000024</v>
      </c>
      <c r="J90" s="117">
        <v>363.4939</v>
      </c>
      <c r="K90" s="117">
        <v>351.42309999999992</v>
      </c>
      <c r="L90" s="117">
        <v>446.88072600000027</v>
      </c>
      <c r="M90" s="118">
        <v>333.31633333333349</v>
      </c>
      <c r="N90" s="126"/>
    </row>
    <row r="91" spans="2:14" x14ac:dyDescent="0.2">
      <c r="B91" s="103"/>
      <c r="C91" s="104"/>
      <c r="D91" s="114"/>
      <c r="E91" s="114"/>
      <c r="F91" s="114"/>
      <c r="G91" s="114"/>
      <c r="H91" s="114"/>
      <c r="I91" s="114"/>
      <c r="J91" s="114"/>
      <c r="K91" s="114"/>
      <c r="L91" s="114"/>
      <c r="M91" s="115"/>
    </row>
    <row r="92" spans="2:14" x14ac:dyDescent="0.2">
      <c r="B92" s="103" t="s">
        <v>87</v>
      </c>
      <c r="C92" s="104"/>
      <c r="D92" s="127">
        <f t="shared" ref="D92:M92" si="16">SUM(D93:D100)</f>
        <v>202.70354999999998</v>
      </c>
      <c r="E92" s="127">
        <f t="shared" si="16"/>
        <v>209.78301520340767</v>
      </c>
      <c r="F92" s="127">
        <f t="shared" si="16"/>
        <v>1136.525830000001</v>
      </c>
      <c r="G92" s="127">
        <f t="shared" si="16"/>
        <v>1001.1265350000007</v>
      </c>
      <c r="H92" s="127">
        <f t="shared" si="16"/>
        <v>697.55803999999989</v>
      </c>
      <c r="I92" s="127">
        <f t="shared" si="16"/>
        <v>438.17558000000008</v>
      </c>
      <c r="J92" s="127">
        <f t="shared" si="16"/>
        <v>1097.721</v>
      </c>
      <c r="K92" s="127">
        <f t="shared" si="16"/>
        <v>1120.1626899999999</v>
      </c>
      <c r="L92" s="127">
        <f t="shared" si="16"/>
        <v>797.71089999999992</v>
      </c>
      <c r="M92" s="128">
        <f t="shared" si="16"/>
        <v>550.90599999999995</v>
      </c>
      <c r="N92" s="126"/>
    </row>
    <row r="93" spans="2:14" x14ac:dyDescent="0.2">
      <c r="B93" s="103"/>
      <c r="C93" s="104" t="s">
        <v>58</v>
      </c>
      <c r="D93" s="117">
        <v>2.13</v>
      </c>
      <c r="E93" s="117">
        <v>4.34</v>
      </c>
      <c r="F93" s="117">
        <v>14.559299999999997</v>
      </c>
      <c r="G93" s="117">
        <v>28.61156999999999</v>
      </c>
      <c r="H93" s="117">
        <v>22.029790000000006</v>
      </c>
      <c r="I93" s="117">
        <v>5.6369999999999996</v>
      </c>
      <c r="J93" s="117">
        <v>34.029000000000003</v>
      </c>
      <c r="K93" s="117">
        <v>223.16499999999999</v>
      </c>
      <c r="L93" s="117">
        <v>114.434</v>
      </c>
      <c r="M93" s="118">
        <v>150.745</v>
      </c>
      <c r="N93" s="126"/>
    </row>
    <row r="94" spans="2:14" x14ac:dyDescent="0.2">
      <c r="B94" s="103"/>
      <c r="C94" s="104" t="s">
        <v>61</v>
      </c>
      <c r="D94" s="117">
        <v>121.74999999999999</v>
      </c>
      <c r="E94" s="117">
        <v>62.67</v>
      </c>
      <c r="F94" s="117">
        <v>894.59814600000095</v>
      </c>
      <c r="G94" s="117">
        <v>642.34411500000056</v>
      </c>
      <c r="H94" s="121">
        <v>369.15189999999996</v>
      </c>
      <c r="I94" s="121">
        <v>264.91206</v>
      </c>
      <c r="J94" s="121">
        <v>549.22699999999998</v>
      </c>
      <c r="K94" s="121">
        <v>474.17699999999996</v>
      </c>
      <c r="L94" s="121">
        <v>363.029</v>
      </c>
      <c r="M94" s="122">
        <v>222.88</v>
      </c>
      <c r="N94" s="126"/>
    </row>
    <row r="95" spans="2:14" x14ac:dyDescent="0.2">
      <c r="B95" s="103"/>
      <c r="C95" s="104" t="s">
        <v>77</v>
      </c>
      <c r="D95" s="117">
        <v>15.560000000000002</v>
      </c>
      <c r="E95" s="117">
        <v>7.7299999999999995</v>
      </c>
      <c r="F95" s="117">
        <v>45.699383999999995</v>
      </c>
      <c r="G95" s="117">
        <v>56.158719999999995</v>
      </c>
      <c r="H95" s="121">
        <v>45.093399999999995</v>
      </c>
      <c r="I95" s="121">
        <v>0.84799999999999998</v>
      </c>
      <c r="J95" s="121">
        <v>0</v>
      </c>
      <c r="K95" s="121">
        <v>0</v>
      </c>
      <c r="L95" s="121">
        <v>0</v>
      </c>
      <c r="M95" s="122">
        <v>26.389999999999997</v>
      </c>
      <c r="N95" s="126"/>
    </row>
    <row r="96" spans="2:14" x14ac:dyDescent="0.2">
      <c r="B96" s="103"/>
      <c r="C96" s="104" t="s">
        <v>88</v>
      </c>
      <c r="D96" s="117">
        <v>2.63</v>
      </c>
      <c r="E96" s="116" t="s">
        <v>21</v>
      </c>
      <c r="F96" s="117">
        <v>10.149999999999999</v>
      </c>
      <c r="G96" s="117">
        <v>33.899000000000001</v>
      </c>
      <c r="H96" s="117">
        <v>14.324</v>
      </c>
      <c r="I96" s="117">
        <v>0</v>
      </c>
      <c r="J96" s="117">
        <v>0</v>
      </c>
      <c r="K96" s="117">
        <v>0</v>
      </c>
      <c r="L96" s="117">
        <v>0</v>
      </c>
      <c r="M96" s="118"/>
      <c r="N96" s="126"/>
    </row>
    <row r="97" spans="2:14" x14ac:dyDescent="0.2">
      <c r="B97" s="103"/>
      <c r="C97" s="104" t="s">
        <v>89</v>
      </c>
      <c r="D97" s="117">
        <v>22.533549999999998</v>
      </c>
      <c r="E97" s="117">
        <v>101.67301520340767</v>
      </c>
      <c r="F97" s="117">
        <v>82.901359999999997</v>
      </c>
      <c r="G97" s="117">
        <v>153.66880000000009</v>
      </c>
      <c r="H97" s="117">
        <v>133.42720999999997</v>
      </c>
      <c r="I97" s="117">
        <v>17.954519999999999</v>
      </c>
      <c r="J97" s="117">
        <v>20.497</v>
      </c>
      <c r="K97" s="117">
        <v>2.6676899999999999</v>
      </c>
      <c r="L97" s="117">
        <v>11.684899999999999</v>
      </c>
      <c r="M97" s="118">
        <v>3.7910000000000004</v>
      </c>
      <c r="N97" s="126"/>
    </row>
    <row r="98" spans="2:14" x14ac:dyDescent="0.2">
      <c r="B98" s="103"/>
      <c r="C98" s="104" t="s">
        <v>90</v>
      </c>
      <c r="D98" s="117">
        <v>36.910000000000004</v>
      </c>
      <c r="E98" s="117">
        <v>33.089999999999996</v>
      </c>
      <c r="F98" s="117">
        <v>87.382639999999995</v>
      </c>
      <c r="G98" s="117">
        <v>83.932330000000007</v>
      </c>
      <c r="H98" s="117">
        <v>111.44174000000001</v>
      </c>
      <c r="I98" s="117">
        <v>148.33000000000001</v>
      </c>
      <c r="J98" s="117">
        <v>493.96800000000002</v>
      </c>
      <c r="K98" s="117">
        <v>420.15299999999996</v>
      </c>
      <c r="L98" s="117">
        <v>308.56299999999999</v>
      </c>
      <c r="M98" s="118">
        <v>145.10000000000002</v>
      </c>
      <c r="N98" s="126"/>
    </row>
    <row r="99" spans="2:14" hidden="1" x14ac:dyDescent="0.2">
      <c r="B99" s="103"/>
      <c r="C99" s="104" t="s">
        <v>91</v>
      </c>
      <c r="D99" s="114" t="s">
        <v>21</v>
      </c>
      <c r="E99" s="114" t="s">
        <v>21</v>
      </c>
      <c r="F99" s="114" t="s">
        <v>21</v>
      </c>
      <c r="G99" s="114" t="s">
        <v>21</v>
      </c>
      <c r="H99" s="114" t="s">
        <v>21</v>
      </c>
      <c r="I99" s="114">
        <v>0</v>
      </c>
      <c r="J99" s="114">
        <v>0</v>
      </c>
      <c r="K99" s="114">
        <v>0</v>
      </c>
      <c r="L99" s="114">
        <v>0</v>
      </c>
      <c r="M99" s="115"/>
    </row>
    <row r="100" spans="2:14" x14ac:dyDescent="0.2">
      <c r="B100" s="103"/>
      <c r="C100" s="104" t="s">
        <v>33</v>
      </c>
      <c r="D100" s="117">
        <v>1.19</v>
      </c>
      <c r="E100" s="117">
        <v>0.28000000000000003</v>
      </c>
      <c r="F100" s="117">
        <v>1.2349999999999</v>
      </c>
      <c r="G100" s="117">
        <v>2.5119999999999436</v>
      </c>
      <c r="H100" s="117">
        <v>2.0900000000000003</v>
      </c>
      <c r="I100" s="117">
        <v>0.49399999999999999</v>
      </c>
      <c r="J100" s="117">
        <v>0</v>
      </c>
      <c r="K100" s="117">
        <v>0</v>
      </c>
      <c r="L100" s="117">
        <v>0</v>
      </c>
      <c r="M100" s="118">
        <v>2</v>
      </c>
      <c r="N100" s="126"/>
    </row>
    <row r="101" spans="2:14" ht="9" customHeight="1" x14ac:dyDescent="0.2">
      <c r="B101" s="103"/>
      <c r="C101" s="10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5"/>
    </row>
    <row r="102" spans="2:14" x14ac:dyDescent="0.2">
      <c r="B102" s="103" t="s">
        <v>92</v>
      </c>
      <c r="C102" s="104"/>
      <c r="D102" s="127">
        <f t="shared" ref="D102:M102" si="17">SUM(D103:D110)</f>
        <v>302.52799999999996</v>
      </c>
      <c r="E102" s="127">
        <f t="shared" si="17"/>
        <v>409.01799999999992</v>
      </c>
      <c r="F102" s="127">
        <f t="shared" si="17"/>
        <v>280.36999999999995</v>
      </c>
      <c r="G102" s="127">
        <f t="shared" si="17"/>
        <v>286.74399999999997</v>
      </c>
      <c r="H102" s="127">
        <f t="shared" si="17"/>
        <v>205.80800000000002</v>
      </c>
      <c r="I102" s="127">
        <f t="shared" si="17"/>
        <v>329.04</v>
      </c>
      <c r="J102" s="127">
        <f t="shared" si="17"/>
        <v>194.8</v>
      </c>
      <c r="K102" s="127">
        <f t="shared" si="17"/>
        <v>421.80000000000007</v>
      </c>
      <c r="L102" s="127">
        <f t="shared" si="17"/>
        <v>569.4000000000002</v>
      </c>
      <c r="M102" s="128">
        <f t="shared" si="17"/>
        <v>319.52</v>
      </c>
      <c r="N102" s="126"/>
    </row>
    <row r="103" spans="2:14" x14ac:dyDescent="0.2">
      <c r="B103" s="103"/>
      <c r="C103" s="104" t="s">
        <v>58</v>
      </c>
      <c r="D103" s="117">
        <v>2.6950000000000003</v>
      </c>
      <c r="E103" s="117">
        <v>1.6099999999999999</v>
      </c>
      <c r="F103" s="117">
        <v>0.48000000000000004</v>
      </c>
      <c r="G103" s="117">
        <v>2.6</v>
      </c>
      <c r="H103" s="117">
        <v>0</v>
      </c>
      <c r="I103" s="117">
        <v>0</v>
      </c>
      <c r="J103" s="117">
        <v>0</v>
      </c>
      <c r="K103" s="117">
        <v>0</v>
      </c>
      <c r="L103" s="117">
        <v>0</v>
      </c>
      <c r="M103" s="118">
        <v>0</v>
      </c>
    </row>
    <row r="104" spans="2:14" x14ac:dyDescent="0.2">
      <c r="B104" s="103"/>
      <c r="C104" s="104" t="s">
        <v>59</v>
      </c>
      <c r="D104" s="117">
        <v>0.16400000000000001</v>
      </c>
      <c r="E104" s="117">
        <v>0.67999999999999994</v>
      </c>
      <c r="F104" s="117">
        <v>0.35</v>
      </c>
      <c r="G104" s="117">
        <v>0.5</v>
      </c>
      <c r="H104" s="117">
        <v>0.13500000000000001</v>
      </c>
      <c r="I104" s="117">
        <v>0.1</v>
      </c>
      <c r="J104" s="117">
        <v>0</v>
      </c>
      <c r="K104" s="117">
        <v>0</v>
      </c>
      <c r="L104" s="117">
        <v>1.625</v>
      </c>
      <c r="M104" s="118">
        <v>0.6100000000000001</v>
      </c>
      <c r="N104" s="126"/>
    </row>
    <row r="105" spans="2:14" hidden="1" x14ac:dyDescent="0.2">
      <c r="B105" s="103"/>
      <c r="C105" s="104" t="s">
        <v>60</v>
      </c>
      <c r="D105" s="114" t="s">
        <v>21</v>
      </c>
      <c r="E105" s="114" t="s">
        <v>21</v>
      </c>
      <c r="F105" s="114" t="s">
        <v>21</v>
      </c>
      <c r="G105" s="114" t="s">
        <v>21</v>
      </c>
      <c r="H105" s="114">
        <v>0</v>
      </c>
      <c r="I105" s="114">
        <v>0</v>
      </c>
      <c r="J105" s="114">
        <v>0</v>
      </c>
      <c r="K105" s="114">
        <v>0</v>
      </c>
      <c r="L105" s="114">
        <v>0</v>
      </c>
      <c r="M105" s="115">
        <v>0</v>
      </c>
    </row>
    <row r="106" spans="2:14" x14ac:dyDescent="0.2">
      <c r="B106" s="103"/>
      <c r="C106" s="104" t="s">
        <v>61</v>
      </c>
      <c r="D106" s="117">
        <v>5.19</v>
      </c>
      <c r="E106" s="117">
        <v>9.1349999999999998</v>
      </c>
      <c r="F106" s="117">
        <v>24.089999999999996</v>
      </c>
      <c r="G106" s="117">
        <v>4.3740000000000006</v>
      </c>
      <c r="H106" s="117">
        <v>3.6999999999999997</v>
      </c>
      <c r="I106" s="117">
        <v>10.5</v>
      </c>
      <c r="J106" s="117">
        <v>0</v>
      </c>
      <c r="K106" s="117">
        <v>25.499999999999996</v>
      </c>
      <c r="L106" s="117">
        <v>7.2349999999999985</v>
      </c>
      <c r="M106" s="118">
        <v>9.77</v>
      </c>
      <c r="N106" s="126"/>
    </row>
    <row r="107" spans="2:14" x14ac:dyDescent="0.2">
      <c r="B107" s="103"/>
      <c r="C107" s="104" t="s">
        <v>77</v>
      </c>
      <c r="D107" s="117">
        <v>288.23399999999998</v>
      </c>
      <c r="E107" s="117">
        <v>371.29799999999994</v>
      </c>
      <c r="F107" s="117">
        <v>251.77599999999998</v>
      </c>
      <c r="G107" s="117">
        <v>279.20999999999998</v>
      </c>
      <c r="H107" s="117">
        <v>200.04300000000001</v>
      </c>
      <c r="I107" s="117">
        <v>318.33999999999997</v>
      </c>
      <c r="J107" s="117">
        <v>194.8</v>
      </c>
      <c r="K107" s="117">
        <v>396.04000000000008</v>
      </c>
      <c r="L107" s="117">
        <v>560.20500000000015</v>
      </c>
      <c r="M107" s="118">
        <v>309.07</v>
      </c>
      <c r="N107" s="126"/>
    </row>
    <row r="108" spans="2:14" x14ac:dyDescent="0.2">
      <c r="B108" s="103"/>
      <c r="C108" s="104" t="s">
        <v>88</v>
      </c>
      <c r="D108" s="117">
        <v>6.0649999999999995</v>
      </c>
      <c r="E108" s="117">
        <v>19.080000000000002</v>
      </c>
      <c r="F108" s="116">
        <v>1</v>
      </c>
      <c r="G108" s="116" t="s">
        <v>21</v>
      </c>
      <c r="H108" s="116" t="s">
        <v>21</v>
      </c>
      <c r="I108" s="116">
        <v>0</v>
      </c>
      <c r="J108" s="116">
        <v>0</v>
      </c>
      <c r="K108" s="116">
        <v>0</v>
      </c>
      <c r="L108" s="116">
        <v>0</v>
      </c>
      <c r="M108" s="120">
        <v>0</v>
      </c>
      <c r="N108" s="126"/>
    </row>
    <row r="109" spans="2:14" x14ac:dyDescent="0.2">
      <c r="B109" s="103"/>
      <c r="C109" s="104" t="s">
        <v>63</v>
      </c>
      <c r="D109" s="117">
        <v>0.18</v>
      </c>
      <c r="E109" s="117">
        <v>0.32</v>
      </c>
      <c r="F109" s="116" t="s">
        <v>21</v>
      </c>
      <c r="G109" s="116" t="s">
        <v>21</v>
      </c>
      <c r="H109" s="116">
        <v>0.30000000000000004</v>
      </c>
      <c r="I109" s="116">
        <v>0.1</v>
      </c>
      <c r="J109" s="116">
        <v>0</v>
      </c>
      <c r="K109" s="116">
        <v>0.26</v>
      </c>
      <c r="L109" s="116">
        <v>0</v>
      </c>
      <c r="M109" s="120">
        <v>0</v>
      </c>
      <c r="N109" s="126"/>
    </row>
    <row r="110" spans="2:14" x14ac:dyDescent="0.2">
      <c r="B110" s="103"/>
      <c r="C110" s="104" t="s">
        <v>33</v>
      </c>
      <c r="D110" s="114" t="s">
        <v>21</v>
      </c>
      <c r="E110" s="114">
        <v>6.8949999999999996</v>
      </c>
      <c r="F110" s="114">
        <v>2.6739999999999999</v>
      </c>
      <c r="G110" s="117">
        <v>0.06</v>
      </c>
      <c r="H110" s="117">
        <v>1.63</v>
      </c>
      <c r="I110" s="117">
        <v>0</v>
      </c>
      <c r="J110" s="117">
        <v>0</v>
      </c>
      <c r="K110" s="117">
        <v>0</v>
      </c>
      <c r="L110" s="117">
        <v>0.33500000000000002</v>
      </c>
      <c r="M110" s="118">
        <v>7.0000000000000007E-2</v>
      </c>
      <c r="N110" s="126"/>
    </row>
    <row r="111" spans="2:14" ht="13.5" customHeight="1" x14ac:dyDescent="0.2">
      <c r="B111" s="103"/>
      <c r="C111" s="10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5"/>
    </row>
    <row r="112" spans="2:14" x14ac:dyDescent="0.2">
      <c r="B112" s="103" t="s">
        <v>93</v>
      </c>
      <c r="C112" s="104"/>
      <c r="D112" s="127">
        <f t="shared" ref="D112:M112" si="18">SUM(D113:D114)</f>
        <v>8.44</v>
      </c>
      <c r="E112" s="127">
        <f t="shared" si="18"/>
        <v>8.44</v>
      </c>
      <c r="F112" s="127">
        <f t="shared" si="18"/>
        <v>0</v>
      </c>
      <c r="G112" s="127">
        <f t="shared" si="18"/>
        <v>0</v>
      </c>
      <c r="H112" s="127">
        <f t="shared" si="18"/>
        <v>0</v>
      </c>
      <c r="I112" s="127">
        <f t="shared" si="18"/>
        <v>0</v>
      </c>
      <c r="J112" s="127">
        <f t="shared" si="18"/>
        <v>0</v>
      </c>
      <c r="K112" s="127">
        <f t="shared" si="18"/>
        <v>0</v>
      </c>
      <c r="L112" s="127">
        <f t="shared" si="18"/>
        <v>0</v>
      </c>
      <c r="M112" s="128">
        <f t="shared" si="18"/>
        <v>0</v>
      </c>
    </row>
    <row r="113" spans="2:14" hidden="1" x14ac:dyDescent="0.2">
      <c r="B113" s="103"/>
      <c r="C113" s="104" t="s">
        <v>68</v>
      </c>
      <c r="D113" s="114" t="s">
        <v>21</v>
      </c>
      <c r="E113" s="114" t="s">
        <v>21</v>
      </c>
      <c r="F113" s="114" t="s">
        <v>21</v>
      </c>
      <c r="G113" s="114" t="s">
        <v>21</v>
      </c>
      <c r="H113" s="114" t="s">
        <v>21</v>
      </c>
      <c r="I113" s="114" t="s">
        <v>21</v>
      </c>
      <c r="J113" s="114" t="s">
        <v>21</v>
      </c>
      <c r="K113" s="114">
        <v>0</v>
      </c>
      <c r="L113" s="114">
        <v>0</v>
      </c>
      <c r="M113" s="115">
        <v>0</v>
      </c>
    </row>
    <row r="114" spans="2:14" x14ac:dyDescent="0.2">
      <c r="B114" s="103"/>
      <c r="C114" s="104" t="s">
        <v>64</v>
      </c>
      <c r="D114" s="117">
        <v>8.44</v>
      </c>
      <c r="E114" s="117">
        <v>8.44</v>
      </c>
      <c r="F114" s="116" t="s">
        <v>21</v>
      </c>
      <c r="G114" s="116" t="s">
        <v>21</v>
      </c>
      <c r="H114" s="116" t="s">
        <v>21</v>
      </c>
      <c r="I114" s="116" t="s">
        <v>21</v>
      </c>
      <c r="J114" s="116" t="s">
        <v>21</v>
      </c>
      <c r="K114" s="116">
        <v>0</v>
      </c>
      <c r="L114" s="116">
        <v>0</v>
      </c>
      <c r="M114" s="120">
        <v>0</v>
      </c>
    </row>
    <row r="115" spans="2:14" x14ac:dyDescent="0.2">
      <c r="B115" s="103"/>
      <c r="C115" s="10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5"/>
    </row>
    <row r="116" spans="2:14" x14ac:dyDescent="0.2">
      <c r="B116" s="103" t="s">
        <v>94</v>
      </c>
      <c r="C116" s="104"/>
      <c r="D116" s="127">
        <f t="shared" ref="D116:G116" si="19">SUM(D117)</f>
        <v>89.265999999999977</v>
      </c>
      <c r="E116" s="127">
        <f t="shared" si="19"/>
        <v>127.75500000000004</v>
      </c>
      <c r="F116" s="127">
        <f t="shared" si="19"/>
        <v>234.10599999999985</v>
      </c>
      <c r="G116" s="127">
        <f t="shared" si="19"/>
        <v>332.08799999999985</v>
      </c>
      <c r="H116" s="127">
        <f t="shared" ref="H116:M116" si="20">SUM(H117:H118)</f>
        <v>2809.2041000000004</v>
      </c>
      <c r="I116" s="127">
        <f t="shared" si="20"/>
        <v>7213.3364520000014</v>
      </c>
      <c r="J116" s="127">
        <f t="shared" si="20"/>
        <v>7727.6189000000004</v>
      </c>
      <c r="K116" s="127">
        <f t="shared" si="20"/>
        <v>5751.0975200000112</v>
      </c>
      <c r="L116" s="127">
        <f t="shared" si="20"/>
        <v>6102.3319999999931</v>
      </c>
      <c r="M116" s="128">
        <f t="shared" si="20"/>
        <v>4726.4916550000053</v>
      </c>
    </row>
    <row r="117" spans="2:14" x14ac:dyDescent="0.2">
      <c r="B117" s="103"/>
      <c r="C117" s="104" t="s">
        <v>64</v>
      </c>
      <c r="D117" s="117">
        <v>89.265999999999977</v>
      </c>
      <c r="E117" s="117">
        <v>127.75500000000004</v>
      </c>
      <c r="F117" s="117">
        <v>234.10599999999985</v>
      </c>
      <c r="G117" s="117">
        <v>332.08799999999985</v>
      </c>
      <c r="H117" s="117">
        <v>2799.5951000000005</v>
      </c>
      <c r="I117" s="117">
        <v>7213.3364520000014</v>
      </c>
      <c r="J117" s="117">
        <v>7727.6189000000004</v>
      </c>
      <c r="K117" s="117">
        <v>5751.0975200000112</v>
      </c>
      <c r="L117" s="117">
        <v>6102.3319999999931</v>
      </c>
      <c r="M117" s="118">
        <v>4726.4916550000053</v>
      </c>
      <c r="N117" s="126"/>
    </row>
    <row r="118" spans="2:14" x14ac:dyDescent="0.2">
      <c r="B118" s="103"/>
      <c r="C118" s="104" t="s">
        <v>33</v>
      </c>
      <c r="D118" s="116" t="s">
        <v>21</v>
      </c>
      <c r="E118" s="116" t="s">
        <v>21</v>
      </c>
      <c r="F118" s="116" t="s">
        <v>21</v>
      </c>
      <c r="G118" s="116" t="s">
        <v>21</v>
      </c>
      <c r="H118" s="117">
        <v>9.6089999999999982</v>
      </c>
      <c r="I118" s="117">
        <v>0</v>
      </c>
      <c r="J118" s="117">
        <v>0</v>
      </c>
      <c r="K118" s="117">
        <v>0</v>
      </c>
      <c r="L118" s="117">
        <v>0</v>
      </c>
      <c r="M118" s="118">
        <v>0</v>
      </c>
      <c r="N118" s="126"/>
    </row>
    <row r="119" spans="2:14" x14ac:dyDescent="0.2">
      <c r="B119" s="103"/>
      <c r="C119" s="10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5"/>
    </row>
    <row r="120" spans="2:14" x14ac:dyDescent="0.2">
      <c r="B120" s="103" t="s">
        <v>95</v>
      </c>
      <c r="C120" s="104"/>
      <c r="D120" s="124">
        <f t="shared" ref="D120:H120" si="21">SUM(D121:D124)</f>
        <v>48764.842360000017</v>
      </c>
      <c r="E120" s="124">
        <f t="shared" si="21"/>
        <v>18239.663849999997</v>
      </c>
      <c r="F120" s="124">
        <f t="shared" si="21"/>
        <v>9893.4155199999968</v>
      </c>
      <c r="G120" s="124">
        <f t="shared" si="21"/>
        <v>5047.8146362962998</v>
      </c>
      <c r="H120" s="124">
        <f t="shared" si="21"/>
        <v>22383.498801570026</v>
      </c>
      <c r="I120" s="124">
        <f>SUM(I121:I124)</f>
        <v>47908.609812307404</v>
      </c>
      <c r="J120" s="124">
        <f>SUM(J121:J124)</f>
        <v>44250.617399999996</v>
      </c>
      <c r="K120" s="124">
        <f>SUM(K121:K124)</f>
        <v>50620.641788992296</v>
      </c>
      <c r="L120" s="124">
        <f>SUM(L121:L124)</f>
        <v>24386.363002956459</v>
      </c>
      <c r="M120" s="125">
        <f>SUM(M121:M124)</f>
        <v>15181.496625399697</v>
      </c>
      <c r="N120" s="126"/>
    </row>
    <row r="121" spans="2:14" x14ac:dyDescent="0.2">
      <c r="B121" s="103"/>
      <c r="C121" s="104" t="s">
        <v>66</v>
      </c>
      <c r="D121" s="117">
        <v>42807.383360000022</v>
      </c>
      <c r="E121" s="117">
        <v>11891.594849999998</v>
      </c>
      <c r="F121" s="117">
        <v>7205.7605199999971</v>
      </c>
      <c r="G121" s="117">
        <v>838.88913629629997</v>
      </c>
      <c r="H121" s="121">
        <v>18225.578063108489</v>
      </c>
      <c r="I121" s="121">
        <v>41860.864832189603</v>
      </c>
      <c r="J121" s="121">
        <v>38651.650099999999</v>
      </c>
      <c r="K121" s="121">
        <v>47106.863495290636</v>
      </c>
      <c r="L121" s="121">
        <v>17479.336297320006</v>
      </c>
      <c r="M121" s="122">
        <v>7041.7652057936339</v>
      </c>
      <c r="N121" s="126"/>
    </row>
    <row r="122" spans="2:14" x14ac:dyDescent="0.2">
      <c r="B122" s="103"/>
      <c r="C122" s="104" t="s">
        <v>96</v>
      </c>
      <c r="D122" s="117">
        <v>3648.3799999999997</v>
      </c>
      <c r="E122" s="117">
        <v>4174.7460000000001</v>
      </c>
      <c r="F122" s="117">
        <v>1359.4659999999999</v>
      </c>
      <c r="G122" s="117">
        <v>3026.9394999999995</v>
      </c>
      <c r="H122" s="117">
        <v>3574.697808461538</v>
      </c>
      <c r="I122" s="117">
        <v>4125.9350301177965</v>
      </c>
      <c r="J122" s="117">
        <v>3840.2981</v>
      </c>
      <c r="K122" s="117">
        <v>1833.3932737016567</v>
      </c>
      <c r="L122" s="117">
        <v>5462.1578656364536</v>
      </c>
      <c r="M122" s="118">
        <v>7046.3562643442456</v>
      </c>
      <c r="N122" s="126"/>
    </row>
    <row r="123" spans="2:14" x14ac:dyDescent="0.2">
      <c r="B123" s="103"/>
      <c r="C123" s="104" t="s">
        <v>63</v>
      </c>
      <c r="D123" s="117">
        <v>2309.0789999999997</v>
      </c>
      <c r="E123" s="117">
        <v>2173.3229999999999</v>
      </c>
      <c r="F123" s="117">
        <v>1328.1890000000001</v>
      </c>
      <c r="G123" s="117">
        <v>1181.9859999999999</v>
      </c>
      <c r="H123" s="117">
        <v>583.22292999999991</v>
      </c>
      <c r="I123" s="117">
        <v>1921.8099500000003</v>
      </c>
      <c r="J123" s="117">
        <v>1758.6692</v>
      </c>
      <c r="K123" s="117">
        <v>1680.3850200000004</v>
      </c>
      <c r="L123" s="117">
        <v>1444.8688399999996</v>
      </c>
      <c r="M123" s="118">
        <v>1093.3751552618169</v>
      </c>
      <c r="N123" s="126"/>
    </row>
    <row r="124" spans="2:14" hidden="1" x14ac:dyDescent="0.2">
      <c r="B124" s="103"/>
      <c r="C124" s="104" t="s">
        <v>64</v>
      </c>
      <c r="D124" s="114" t="s">
        <v>21</v>
      </c>
      <c r="E124" s="114" t="s">
        <v>21</v>
      </c>
      <c r="F124" s="114" t="s">
        <v>21</v>
      </c>
      <c r="G124" s="114" t="s">
        <v>21</v>
      </c>
      <c r="H124" s="114" t="s">
        <v>21</v>
      </c>
      <c r="I124" s="114" t="s">
        <v>21</v>
      </c>
      <c r="J124" s="114" t="s">
        <v>21</v>
      </c>
      <c r="K124" s="114">
        <v>0</v>
      </c>
      <c r="L124" s="114">
        <v>0</v>
      </c>
      <c r="M124" s="115">
        <v>0</v>
      </c>
    </row>
    <row r="125" spans="2:14" x14ac:dyDescent="0.2">
      <c r="B125" s="103"/>
      <c r="C125" s="10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5"/>
    </row>
    <row r="126" spans="2:14" x14ac:dyDescent="0.2">
      <c r="B126" s="103" t="s">
        <v>97</v>
      </c>
      <c r="C126" s="104"/>
      <c r="D126" s="127">
        <f t="shared" ref="D126:M126" si="22">SUM(D127)</f>
        <v>28236.116970000006</v>
      </c>
      <c r="E126" s="127">
        <f t="shared" si="22"/>
        <v>34114.000009999989</v>
      </c>
      <c r="F126" s="127">
        <f t="shared" si="22"/>
        <v>43290.024400000002</v>
      </c>
      <c r="G126" s="127">
        <f t="shared" si="22"/>
        <v>45232.726809760017</v>
      </c>
      <c r="H126" s="127">
        <f t="shared" si="22"/>
        <v>50914.452920000003</v>
      </c>
      <c r="I126" s="127">
        <f t="shared" si="22"/>
        <v>32549.214738199986</v>
      </c>
      <c r="J126" s="127">
        <f t="shared" si="22"/>
        <v>33962.189700000003</v>
      </c>
      <c r="K126" s="127">
        <f t="shared" si="22"/>
        <v>32673.92748749999</v>
      </c>
      <c r="L126" s="127">
        <f t="shared" si="22"/>
        <v>41645.608062500032</v>
      </c>
      <c r="M126" s="128">
        <f t="shared" si="22"/>
        <v>22449.991000000005</v>
      </c>
      <c r="N126" s="126"/>
    </row>
    <row r="127" spans="2:14" x14ac:dyDescent="0.2">
      <c r="B127" s="103"/>
      <c r="C127" s="104" t="s">
        <v>64</v>
      </c>
      <c r="D127" s="117">
        <v>28236.116970000006</v>
      </c>
      <c r="E127" s="117">
        <v>34114.000009999989</v>
      </c>
      <c r="F127" s="117">
        <v>43290.024400000002</v>
      </c>
      <c r="G127" s="117">
        <v>45232.726809760017</v>
      </c>
      <c r="H127" s="117">
        <v>50914.452920000003</v>
      </c>
      <c r="I127" s="117">
        <v>32549.214738199986</v>
      </c>
      <c r="J127" s="117">
        <v>33962.189700000003</v>
      </c>
      <c r="K127" s="117">
        <v>32673.92748749999</v>
      </c>
      <c r="L127" s="117">
        <v>41645.608062500032</v>
      </c>
      <c r="M127" s="118">
        <v>22449.991000000005</v>
      </c>
      <c r="N127" s="126"/>
    </row>
    <row r="128" spans="2:14" x14ac:dyDescent="0.2">
      <c r="B128" s="103"/>
      <c r="C128" s="10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5"/>
    </row>
    <row r="129" spans="2:14" x14ac:dyDescent="0.2">
      <c r="B129" s="103" t="s">
        <v>98</v>
      </c>
      <c r="C129" s="104"/>
      <c r="D129" s="127">
        <f t="shared" ref="D129:M129" si="23">SUM(D130:D135)</f>
        <v>2471.3900000000003</v>
      </c>
      <c r="E129" s="127">
        <f t="shared" si="23"/>
        <v>1315.9010000000001</v>
      </c>
      <c r="F129" s="127">
        <f t="shared" si="23"/>
        <v>1924.1939999999995</v>
      </c>
      <c r="G129" s="127">
        <f t="shared" si="23"/>
        <v>2388.0969999999998</v>
      </c>
      <c r="H129" s="127">
        <f t="shared" si="23"/>
        <v>2759.88</v>
      </c>
      <c r="I129" s="127">
        <f t="shared" si="23"/>
        <v>2396.8736699999999</v>
      </c>
      <c r="J129" s="127">
        <f t="shared" si="23"/>
        <v>2415.0360000000005</v>
      </c>
      <c r="K129" s="127">
        <f t="shared" si="23"/>
        <v>2970.9050000000002</v>
      </c>
      <c r="L129" s="127">
        <f t="shared" si="23"/>
        <v>2896.451</v>
      </c>
      <c r="M129" s="128">
        <f t="shared" si="23"/>
        <v>2738.4955</v>
      </c>
      <c r="N129" s="126"/>
    </row>
    <row r="130" spans="2:14" x14ac:dyDescent="0.2">
      <c r="B130" s="103"/>
      <c r="C130" s="104" t="s">
        <v>80</v>
      </c>
      <c r="D130" s="117">
        <v>77.61</v>
      </c>
      <c r="E130" s="117">
        <v>20.68</v>
      </c>
      <c r="F130" s="117">
        <v>31.209</v>
      </c>
      <c r="G130" s="117">
        <v>26.260000000000005</v>
      </c>
      <c r="H130" s="117">
        <v>28.65</v>
      </c>
      <c r="I130" s="117">
        <v>24.684120000000004</v>
      </c>
      <c r="J130" s="117">
        <v>26.5</v>
      </c>
      <c r="K130" s="117">
        <v>24.000000000000004</v>
      </c>
      <c r="L130" s="117">
        <v>24.635000000000002</v>
      </c>
      <c r="M130" s="118">
        <v>21.934999999999995</v>
      </c>
      <c r="N130" s="126"/>
    </row>
    <row r="131" spans="2:14" x14ac:dyDescent="0.2">
      <c r="B131" s="103"/>
      <c r="C131" s="104" t="s">
        <v>60</v>
      </c>
      <c r="D131" s="117">
        <v>1.94</v>
      </c>
      <c r="E131" s="116" t="s">
        <v>21</v>
      </c>
      <c r="F131" s="116">
        <v>3.855</v>
      </c>
      <c r="G131" s="117">
        <v>2.4350000000000005</v>
      </c>
      <c r="H131" s="117">
        <v>0.2</v>
      </c>
      <c r="I131" s="117">
        <v>0</v>
      </c>
      <c r="J131" s="117">
        <v>0</v>
      </c>
      <c r="K131" s="117">
        <v>0</v>
      </c>
      <c r="L131" s="117">
        <v>0</v>
      </c>
      <c r="M131" s="118">
        <v>0</v>
      </c>
      <c r="N131" s="126"/>
    </row>
    <row r="132" spans="2:14" x14ac:dyDescent="0.2">
      <c r="B132" s="103"/>
      <c r="C132" s="104" t="s">
        <v>61</v>
      </c>
      <c r="D132" s="117">
        <v>278.95000000000005</v>
      </c>
      <c r="E132" s="117">
        <v>190.48000000000002</v>
      </c>
      <c r="F132" s="117">
        <v>181.589</v>
      </c>
      <c r="G132" s="117">
        <v>272.78999999999996</v>
      </c>
      <c r="H132" s="117">
        <v>526.03</v>
      </c>
      <c r="I132" s="117">
        <v>489.73770000000002</v>
      </c>
      <c r="J132" s="117">
        <v>305.02600000000001</v>
      </c>
      <c r="K132" s="117">
        <v>320.2</v>
      </c>
      <c r="L132" s="117">
        <v>410.62</v>
      </c>
      <c r="M132" s="118">
        <v>208.38000000000002</v>
      </c>
      <c r="N132" s="126"/>
    </row>
    <row r="133" spans="2:14" x14ac:dyDescent="0.2">
      <c r="B133" s="103"/>
      <c r="C133" s="104" t="s">
        <v>77</v>
      </c>
      <c r="D133" s="117">
        <v>92.4</v>
      </c>
      <c r="E133" s="117">
        <v>221.15100000000001</v>
      </c>
      <c r="F133" s="117">
        <v>252.31299999999999</v>
      </c>
      <c r="G133" s="117">
        <v>307.85500000000002</v>
      </c>
      <c r="H133" s="117">
        <v>775.43</v>
      </c>
      <c r="I133" s="117">
        <v>735.6874499999999</v>
      </c>
      <c r="J133" s="117">
        <v>779.47</v>
      </c>
      <c r="K133" s="117">
        <v>959.55</v>
      </c>
      <c r="L133" s="117">
        <v>859.7</v>
      </c>
      <c r="M133" s="118">
        <v>949.64</v>
      </c>
      <c r="N133" s="126"/>
    </row>
    <row r="134" spans="2:14" x14ac:dyDescent="0.2">
      <c r="B134" s="103"/>
      <c r="C134" s="104" t="s">
        <v>63</v>
      </c>
      <c r="D134" s="117">
        <v>1988.8450000000003</v>
      </c>
      <c r="E134" s="117">
        <v>868.65</v>
      </c>
      <c r="F134" s="117">
        <v>1421.8929999999998</v>
      </c>
      <c r="G134" s="117">
        <v>1754.6220000000001</v>
      </c>
      <c r="H134" s="117">
        <v>1418.9200000000003</v>
      </c>
      <c r="I134" s="117">
        <v>1136.8643999999999</v>
      </c>
      <c r="J134" s="117">
        <v>1287.1400000000001</v>
      </c>
      <c r="K134" s="117">
        <v>1646.42</v>
      </c>
      <c r="L134" s="117">
        <v>1590.0760000000002</v>
      </c>
      <c r="M134" s="118">
        <v>1536.88</v>
      </c>
      <c r="N134" s="126"/>
    </row>
    <row r="135" spans="2:14" x14ac:dyDescent="0.2">
      <c r="B135" s="103"/>
      <c r="C135" s="104" t="s">
        <v>33</v>
      </c>
      <c r="D135" s="129">
        <v>31.645</v>
      </c>
      <c r="E135" s="129">
        <v>14.94</v>
      </c>
      <c r="F135" s="117">
        <v>33.334999999999582</v>
      </c>
      <c r="G135" s="117">
        <v>24.134999999999874</v>
      </c>
      <c r="H135" s="117">
        <v>10.649999999999636</v>
      </c>
      <c r="I135" s="117">
        <v>9.9</v>
      </c>
      <c r="J135" s="117">
        <v>16.899999999999999</v>
      </c>
      <c r="K135" s="117">
        <v>20.735000000000003</v>
      </c>
      <c r="L135" s="117">
        <v>11.420000000000002</v>
      </c>
      <c r="M135" s="118">
        <v>21.660500000000003</v>
      </c>
      <c r="N135" s="126"/>
    </row>
    <row r="136" spans="2:14" x14ac:dyDescent="0.2">
      <c r="B136" s="103"/>
      <c r="C136" s="10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5"/>
    </row>
    <row r="137" spans="2:14" x14ac:dyDescent="0.2">
      <c r="B137" s="103" t="s">
        <v>99</v>
      </c>
      <c r="C137" s="104"/>
      <c r="D137" s="127">
        <f t="shared" ref="D137:M137" si="24">SUM(D138:D140)</f>
        <v>67.64</v>
      </c>
      <c r="E137" s="127">
        <f t="shared" si="24"/>
        <v>30.251999999999999</v>
      </c>
      <c r="F137" s="127">
        <f t="shared" si="24"/>
        <v>32.789200000000008</v>
      </c>
      <c r="G137" s="127">
        <f t="shared" si="24"/>
        <v>37.239000000000004</v>
      </c>
      <c r="H137" s="127">
        <f t="shared" si="24"/>
        <v>36.8065</v>
      </c>
      <c r="I137" s="127">
        <f t="shared" si="24"/>
        <v>84.203999999999994</v>
      </c>
      <c r="J137" s="127">
        <f t="shared" si="24"/>
        <v>32.323</v>
      </c>
      <c r="K137" s="127">
        <f t="shared" si="24"/>
        <v>49.391999999999996</v>
      </c>
      <c r="L137" s="127">
        <f t="shared" si="24"/>
        <v>20.764000000000003</v>
      </c>
      <c r="M137" s="128">
        <f t="shared" si="24"/>
        <v>143.7946</v>
      </c>
      <c r="N137" s="136"/>
    </row>
    <row r="138" spans="2:14" x14ac:dyDescent="0.2">
      <c r="B138" s="103"/>
      <c r="C138" s="104" t="s">
        <v>100</v>
      </c>
      <c r="D138" s="114" t="s">
        <v>21</v>
      </c>
      <c r="E138" s="114">
        <v>0.5</v>
      </c>
      <c r="F138" s="114" t="s">
        <v>21</v>
      </c>
      <c r="G138" s="114" t="s">
        <v>21</v>
      </c>
      <c r="H138" s="114" t="s">
        <v>21</v>
      </c>
      <c r="I138" s="114">
        <v>0</v>
      </c>
      <c r="J138" s="114">
        <v>0</v>
      </c>
      <c r="K138" s="114">
        <v>0</v>
      </c>
      <c r="L138" s="114">
        <v>0</v>
      </c>
      <c r="M138" s="115">
        <v>0</v>
      </c>
      <c r="N138" s="138"/>
    </row>
    <row r="139" spans="2:14" x14ac:dyDescent="0.2">
      <c r="B139" s="103"/>
      <c r="C139" s="104" t="s">
        <v>64</v>
      </c>
      <c r="D139" s="117">
        <v>67.616</v>
      </c>
      <c r="E139" s="117">
        <v>29.664999999999999</v>
      </c>
      <c r="F139" s="117">
        <v>32.701000000000008</v>
      </c>
      <c r="G139" s="117">
        <v>37.239000000000004</v>
      </c>
      <c r="H139" s="117">
        <v>36.8065</v>
      </c>
      <c r="I139" s="117">
        <v>84.203999999999994</v>
      </c>
      <c r="J139" s="117">
        <v>32.323</v>
      </c>
      <c r="K139" s="117">
        <v>49.391999999999996</v>
      </c>
      <c r="L139" s="117">
        <v>20.764000000000003</v>
      </c>
      <c r="M139" s="118">
        <v>143.7946</v>
      </c>
      <c r="N139" s="138"/>
    </row>
    <row r="140" spans="2:14" x14ac:dyDescent="0.2">
      <c r="B140" s="103"/>
      <c r="C140" s="104" t="s">
        <v>33</v>
      </c>
      <c r="D140" s="117">
        <v>2.4E-2</v>
      </c>
      <c r="E140" s="117">
        <v>8.6999999999999994E-2</v>
      </c>
      <c r="F140" s="117">
        <v>8.8200000000000001E-2</v>
      </c>
      <c r="G140" s="116" t="s">
        <v>21</v>
      </c>
      <c r="H140" s="116" t="s">
        <v>21</v>
      </c>
      <c r="I140" s="116">
        <v>0</v>
      </c>
      <c r="J140" s="116">
        <v>0</v>
      </c>
      <c r="K140" s="116">
        <v>0</v>
      </c>
      <c r="L140" s="116">
        <v>0</v>
      </c>
      <c r="M140" s="120">
        <v>0</v>
      </c>
    </row>
    <row r="141" spans="2:14" ht="15" x14ac:dyDescent="0.2">
      <c r="B141" s="103"/>
      <c r="C141" s="10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5"/>
      <c r="N141" s="139"/>
    </row>
    <row r="142" spans="2:14" ht="15" x14ac:dyDescent="0.2">
      <c r="B142" s="103" t="s">
        <v>101</v>
      </c>
      <c r="C142" s="104"/>
      <c r="D142" s="124">
        <f t="shared" ref="D142:H142" si="25">SUM(D143:D145)</f>
        <v>17887.682424999985</v>
      </c>
      <c r="E142" s="124">
        <f t="shared" si="25"/>
        <v>18014.232059999998</v>
      </c>
      <c r="F142" s="124">
        <f t="shared" si="25"/>
        <v>19112.697500000009</v>
      </c>
      <c r="G142" s="124">
        <f t="shared" si="25"/>
        <v>24470.858799615409</v>
      </c>
      <c r="H142" s="124">
        <f t="shared" si="25"/>
        <v>35588.190191538459</v>
      </c>
      <c r="I142" s="124">
        <f>SUM(I143:I145)</f>
        <v>46697.016668995107</v>
      </c>
      <c r="J142" s="124">
        <f>SUM(J143:J145)</f>
        <v>31442.134399999999</v>
      </c>
      <c r="K142" s="124">
        <f>SUM(K143:K145)</f>
        <v>34668.659816738065</v>
      </c>
      <c r="L142" s="124">
        <f>SUM(L143:L145)</f>
        <v>39721.40924547951</v>
      </c>
      <c r="M142" s="125">
        <f>SUM(M143:M145)</f>
        <v>35882.783685557202</v>
      </c>
      <c r="N142" s="140"/>
    </row>
    <row r="143" spans="2:14" ht="15" x14ac:dyDescent="0.2">
      <c r="B143" s="103"/>
      <c r="C143" s="104" t="s">
        <v>96</v>
      </c>
      <c r="D143" s="117">
        <v>17835.310024999984</v>
      </c>
      <c r="E143" s="117">
        <v>18008.578759999997</v>
      </c>
      <c r="F143" s="117">
        <v>19081.083230000007</v>
      </c>
      <c r="G143" s="117">
        <v>24464.72540961541</v>
      </c>
      <c r="H143" s="117">
        <v>35578.30219153846</v>
      </c>
      <c r="I143" s="117">
        <v>46693.686978995109</v>
      </c>
      <c r="J143" s="117">
        <v>31392.655500000001</v>
      </c>
      <c r="K143" s="117">
        <v>34649.005206738067</v>
      </c>
      <c r="L143" s="117">
        <v>39721.40924547951</v>
      </c>
      <c r="M143" s="118">
        <v>35881.073685557203</v>
      </c>
      <c r="N143" s="140"/>
    </row>
    <row r="144" spans="2:14" ht="15" x14ac:dyDescent="0.2">
      <c r="B144" s="103"/>
      <c r="C144" s="104" t="s">
        <v>63</v>
      </c>
      <c r="D144" s="117">
        <v>52.344999999999992</v>
      </c>
      <c r="E144" s="116" t="s">
        <v>21</v>
      </c>
      <c r="F144" s="116">
        <v>23.40232</v>
      </c>
      <c r="G144" s="116">
        <v>4.1683899999999996</v>
      </c>
      <c r="H144" s="116">
        <v>6.4429999999999996</v>
      </c>
      <c r="I144" s="116">
        <v>1.5209300000000001</v>
      </c>
      <c r="J144" s="116">
        <v>0</v>
      </c>
      <c r="K144" s="116">
        <v>0</v>
      </c>
      <c r="L144" s="116">
        <v>0</v>
      </c>
      <c r="M144" s="120">
        <v>1.71</v>
      </c>
      <c r="N144" s="140"/>
    </row>
    <row r="145" spans="2:15" ht="15" x14ac:dyDescent="0.2">
      <c r="B145" s="103"/>
      <c r="C145" s="104" t="s">
        <v>33</v>
      </c>
      <c r="D145" s="117">
        <v>2.7399999999999997E-2</v>
      </c>
      <c r="E145" s="117">
        <v>5.6532999999999998</v>
      </c>
      <c r="F145" s="117">
        <v>8.2119499999999999</v>
      </c>
      <c r="G145" s="117">
        <v>1.9649999999999999</v>
      </c>
      <c r="H145" s="117">
        <v>3.4449999999999998</v>
      </c>
      <c r="I145" s="117">
        <v>1.8087599999999999</v>
      </c>
      <c r="J145" s="117">
        <v>49.478900000000003</v>
      </c>
      <c r="K145" s="117">
        <v>19.654610000000002</v>
      </c>
      <c r="L145" s="117">
        <v>0</v>
      </c>
      <c r="M145" s="118">
        <v>0</v>
      </c>
      <c r="N145" s="140"/>
    </row>
    <row r="146" spans="2:15" x14ac:dyDescent="0.2">
      <c r="B146" s="103"/>
      <c r="C146" s="10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5"/>
    </row>
    <row r="147" spans="2:15" x14ac:dyDescent="0.2">
      <c r="B147" s="103" t="s">
        <v>102</v>
      </c>
      <c r="C147" s="104"/>
      <c r="D147" s="127">
        <f t="shared" ref="D147:M147" si="26">SUM(D148:D153)</f>
        <v>106.44970000000001</v>
      </c>
      <c r="E147" s="127">
        <f t="shared" si="26"/>
        <v>85.538999999999973</v>
      </c>
      <c r="F147" s="127">
        <f t="shared" si="26"/>
        <v>215.9333</v>
      </c>
      <c r="G147" s="127">
        <f t="shared" si="26"/>
        <v>295.07899999999995</v>
      </c>
      <c r="H147" s="127">
        <f t="shared" si="26"/>
        <v>213.40135420000004</v>
      </c>
      <c r="I147" s="127">
        <f t="shared" si="26"/>
        <v>143.45239999999995</v>
      </c>
      <c r="J147" s="127">
        <f t="shared" si="26"/>
        <v>176.5308</v>
      </c>
      <c r="K147" s="127">
        <f t="shared" si="26"/>
        <v>262.22502666666662</v>
      </c>
      <c r="L147" s="127">
        <f t="shared" si="26"/>
        <v>294.6288449999999</v>
      </c>
      <c r="M147" s="128">
        <f t="shared" si="26"/>
        <v>595.70106400000009</v>
      </c>
      <c r="N147" s="141"/>
    </row>
    <row r="148" spans="2:15" x14ac:dyDescent="0.2">
      <c r="B148" s="103"/>
      <c r="C148" s="104" t="s">
        <v>58</v>
      </c>
      <c r="D148" s="117">
        <v>1.03</v>
      </c>
      <c r="E148" s="117">
        <v>1.72</v>
      </c>
      <c r="F148" s="116" t="s">
        <v>21</v>
      </c>
      <c r="G148" s="116">
        <v>14.329999999999998</v>
      </c>
      <c r="H148" s="116" t="s">
        <v>21</v>
      </c>
      <c r="I148" s="116">
        <v>0</v>
      </c>
      <c r="J148" s="116">
        <v>0</v>
      </c>
      <c r="K148" s="116">
        <v>16</v>
      </c>
      <c r="L148" s="116">
        <v>0.44999999999999996</v>
      </c>
      <c r="M148" s="120">
        <v>0</v>
      </c>
      <c r="O148" s="142"/>
    </row>
    <row r="149" spans="2:15" x14ac:dyDescent="0.2">
      <c r="B149" s="103"/>
      <c r="C149" s="104" t="s">
        <v>61</v>
      </c>
      <c r="D149" s="117">
        <v>56.059699999999999</v>
      </c>
      <c r="E149" s="117">
        <v>27.908999999999999</v>
      </c>
      <c r="F149" s="116">
        <v>53.015999999999998</v>
      </c>
      <c r="G149" s="116">
        <v>102.96</v>
      </c>
      <c r="H149" s="116">
        <v>13.7</v>
      </c>
      <c r="I149" s="116">
        <v>7.1</v>
      </c>
      <c r="J149" s="116">
        <v>20.74</v>
      </c>
      <c r="K149" s="116">
        <v>13.96543</v>
      </c>
      <c r="L149" s="116">
        <v>37.484000000000002</v>
      </c>
      <c r="M149" s="120">
        <v>63.887999999999998</v>
      </c>
      <c r="N149" s="141"/>
      <c r="O149" s="142"/>
    </row>
    <row r="150" spans="2:15" x14ac:dyDescent="0.2">
      <c r="B150" s="103"/>
      <c r="C150" s="104" t="s">
        <v>77</v>
      </c>
      <c r="D150" s="117">
        <v>42.780000000000008</v>
      </c>
      <c r="E150" s="117">
        <v>55.009999999999991</v>
      </c>
      <c r="F150" s="116">
        <v>112.35199999999999</v>
      </c>
      <c r="G150" s="116">
        <v>123.67999999999999</v>
      </c>
      <c r="H150" s="116">
        <v>91.220644200000038</v>
      </c>
      <c r="I150" s="116">
        <v>73.05</v>
      </c>
      <c r="J150" s="116">
        <v>133.76009999999999</v>
      </c>
      <c r="K150" s="116">
        <v>184.23885999999999</v>
      </c>
      <c r="L150" s="116">
        <v>191.80780499999995</v>
      </c>
      <c r="M150" s="120">
        <v>389.29390000000029</v>
      </c>
      <c r="N150" s="141"/>
    </row>
    <row r="151" spans="2:15" x14ac:dyDescent="0.2">
      <c r="B151" s="143"/>
      <c r="C151" s="104" t="s">
        <v>62</v>
      </c>
      <c r="D151" s="114" t="s">
        <v>21</v>
      </c>
      <c r="E151" s="114" t="s">
        <v>21</v>
      </c>
      <c r="F151" s="114" t="s">
        <v>21</v>
      </c>
      <c r="G151" s="114">
        <v>1.04</v>
      </c>
      <c r="H151" s="114" t="s">
        <v>21</v>
      </c>
      <c r="I151" s="114">
        <v>0</v>
      </c>
      <c r="J151" s="114">
        <v>0</v>
      </c>
      <c r="K151" s="114">
        <v>1.8599999999999999</v>
      </c>
      <c r="L151" s="114">
        <v>0</v>
      </c>
      <c r="M151" s="115">
        <v>0</v>
      </c>
      <c r="N151" s="141"/>
      <c r="O151" s="142"/>
    </row>
    <row r="152" spans="2:15" x14ac:dyDescent="0.2">
      <c r="B152" s="143"/>
      <c r="C152" s="104" t="s">
        <v>89</v>
      </c>
      <c r="D152" s="117">
        <v>6.580000000000001</v>
      </c>
      <c r="E152" s="117">
        <v>0.8</v>
      </c>
      <c r="F152" s="117">
        <v>49.695300000000003</v>
      </c>
      <c r="G152" s="116">
        <v>53.06900000000001</v>
      </c>
      <c r="H152" s="116">
        <v>105.36271000000001</v>
      </c>
      <c r="I152" s="116">
        <v>63.302399999999977</v>
      </c>
      <c r="J152" s="116">
        <v>22.0307</v>
      </c>
      <c r="K152" s="116">
        <v>46.160736666666644</v>
      </c>
      <c r="L152" s="116">
        <v>64.687039999999996</v>
      </c>
      <c r="M152" s="120">
        <v>142.51916399999988</v>
      </c>
      <c r="N152" s="144"/>
      <c r="O152" s="142"/>
    </row>
    <row r="153" spans="2:15" x14ac:dyDescent="0.2">
      <c r="B153" s="143"/>
      <c r="C153" s="104" t="s">
        <v>33</v>
      </c>
      <c r="D153" s="114" t="s">
        <v>21</v>
      </c>
      <c r="E153" s="117">
        <v>0.1</v>
      </c>
      <c r="F153" s="117">
        <v>0.87000000000000455</v>
      </c>
      <c r="G153" s="116" t="s">
        <v>21</v>
      </c>
      <c r="H153" s="116">
        <v>3.1179999999999999</v>
      </c>
      <c r="I153" s="116">
        <v>0</v>
      </c>
      <c r="J153" s="116">
        <v>0</v>
      </c>
      <c r="K153" s="116">
        <v>0</v>
      </c>
      <c r="L153" s="116">
        <v>0.2</v>
      </c>
      <c r="M153" s="120">
        <v>0</v>
      </c>
      <c r="N153" s="141"/>
    </row>
    <row r="154" spans="2:15" x14ac:dyDescent="0.2">
      <c r="B154" s="145"/>
      <c r="C154" s="146"/>
      <c r="D154" s="148"/>
      <c r="E154" s="148"/>
      <c r="F154" s="148"/>
      <c r="G154" s="148"/>
      <c r="H154" s="148"/>
      <c r="I154" s="148"/>
      <c r="J154" s="148"/>
      <c r="K154" s="148"/>
      <c r="L154" s="148"/>
      <c r="M154" s="149"/>
    </row>
    <row r="155" spans="2:15" ht="3.75" customHeight="1" x14ac:dyDescent="0.2">
      <c r="B155" s="93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</row>
    <row r="156" spans="2:15" ht="12" customHeight="1" x14ac:dyDescent="0.2">
      <c r="B156" s="150" t="s">
        <v>103</v>
      </c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</row>
    <row r="157" spans="2:15" x14ac:dyDescent="0.2">
      <c r="B157" s="150" t="s">
        <v>104</v>
      </c>
    </row>
    <row r="158" spans="2:15" x14ac:dyDescent="0.2">
      <c r="B158" s="150" t="s">
        <v>37</v>
      </c>
    </row>
  </sheetData>
  <mergeCells count="15">
    <mergeCell ref="B2:M2"/>
    <mergeCell ref="B3:M3"/>
    <mergeCell ref="B4:M4"/>
    <mergeCell ref="B6:C7"/>
    <mergeCell ref="L6:L7"/>
    <mergeCell ref="M6:M7"/>
    <mergeCell ref="D6:D7"/>
    <mergeCell ref="E6:E7"/>
    <mergeCell ref="F6:F7"/>
    <mergeCell ref="G6:G7"/>
    <mergeCell ref="B9:C9"/>
    <mergeCell ref="H6:H7"/>
    <mergeCell ref="I6:I7"/>
    <mergeCell ref="J6:J7"/>
    <mergeCell ref="K6:K7"/>
  </mergeCells>
  <printOptions horizontalCentered="1" verticalCentered="1"/>
  <pageMargins left="0.23622047244094491" right="0.19685039370078741" top="0.47244094488188981" bottom="0.23622047244094491" header="0" footer="0"/>
  <pageSetup paperSize="9" scale="51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15B-DCAE-4316-877A-CEF49840446D}">
  <sheetPr>
    <pageSetUpPr fitToPage="1"/>
  </sheetPr>
  <dimension ref="A2:Z20"/>
  <sheetViews>
    <sheetView showGridLines="0" zoomScaleNormal="100" zoomScaleSheetLayoutView="75" workbookViewId="0">
      <selection activeCell="G27" sqref="G27:G28"/>
    </sheetView>
  </sheetViews>
  <sheetFormatPr baseColWidth="10" defaultColWidth="9.140625" defaultRowHeight="16.5" customHeight="1" x14ac:dyDescent="0.2"/>
  <cols>
    <col min="1" max="1" width="2" style="59" customWidth="1"/>
    <col min="2" max="2" width="0.85546875" style="59" customWidth="1"/>
    <col min="3" max="3" width="25.28515625" style="59" customWidth="1"/>
    <col min="4" max="13" width="13.7109375" style="59" customWidth="1"/>
    <col min="14" max="14" width="15.140625" style="59" bestFit="1" customWidth="1"/>
    <col min="15" max="15" width="11.42578125" style="59" customWidth="1"/>
    <col min="16" max="16" width="13.85546875" style="59" customWidth="1"/>
    <col min="17" max="243" width="11.42578125" style="59" customWidth="1"/>
    <col min="244" max="16384" width="9.140625" style="59"/>
  </cols>
  <sheetData>
    <row r="2" spans="1:26" ht="16.5" customHeight="1" x14ac:dyDescent="0.25">
      <c r="A2" s="57"/>
      <c r="B2" s="673" t="s">
        <v>113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201"/>
    </row>
    <row r="3" spans="1:26" ht="16.5" customHeight="1" x14ac:dyDescent="0.3">
      <c r="A3" s="57"/>
      <c r="B3" s="673" t="s">
        <v>114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178"/>
    </row>
    <row r="4" spans="1:26" ht="21" customHeight="1" x14ac:dyDescent="0.25">
      <c r="A4" s="57"/>
      <c r="B4" s="674" t="s">
        <v>115</v>
      </c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202"/>
    </row>
    <row r="5" spans="1:26" ht="22.5" customHeight="1" x14ac:dyDescent="0.25">
      <c r="A5" s="57"/>
      <c r="B5" s="203"/>
      <c r="C5" s="204" t="s">
        <v>116</v>
      </c>
      <c r="D5" s="205">
        <v>2014</v>
      </c>
      <c r="E5" s="205">
        <v>2015</v>
      </c>
      <c r="F5" s="205">
        <v>2016</v>
      </c>
      <c r="G5" s="205">
        <v>2017</v>
      </c>
      <c r="H5" s="205">
        <v>2018</v>
      </c>
      <c r="I5" s="205">
        <v>2019</v>
      </c>
      <c r="J5" s="205">
        <v>2020</v>
      </c>
      <c r="K5" s="205">
        <v>2021</v>
      </c>
      <c r="L5" s="205">
        <v>2022</v>
      </c>
      <c r="M5" s="205">
        <v>2023</v>
      </c>
      <c r="N5" s="206"/>
      <c r="O5" s="207"/>
      <c r="P5" s="207"/>
      <c r="Q5" s="207"/>
      <c r="R5" s="207"/>
      <c r="S5" s="207"/>
      <c r="T5" s="207"/>
      <c r="U5" s="207"/>
      <c r="V5" s="207"/>
      <c r="W5" s="207"/>
    </row>
    <row r="6" spans="1:26" ht="6" customHeight="1" x14ac:dyDescent="0.25">
      <c r="A6" s="57"/>
      <c r="B6" s="208"/>
      <c r="C6" s="209"/>
      <c r="D6" s="210"/>
      <c r="E6" s="210"/>
      <c r="F6" s="210"/>
      <c r="G6" s="210"/>
      <c r="H6" s="210"/>
      <c r="I6" s="210"/>
      <c r="J6" s="210"/>
      <c r="K6" s="210"/>
      <c r="L6" s="210"/>
      <c r="M6" s="211"/>
      <c r="N6" s="212"/>
      <c r="O6" s="212"/>
      <c r="P6" s="212"/>
      <c r="Q6" s="212"/>
      <c r="R6" s="212"/>
      <c r="S6" s="212"/>
      <c r="T6" s="212"/>
      <c r="U6" s="212"/>
      <c r="V6" s="212"/>
      <c r="W6" s="212"/>
    </row>
    <row r="7" spans="1:26" ht="16.5" customHeight="1" x14ac:dyDescent="0.25">
      <c r="A7" s="57"/>
      <c r="B7" s="213"/>
      <c r="C7" s="214" t="s">
        <v>56</v>
      </c>
      <c r="D7" s="215">
        <f t="shared" ref="D7:H7" si="0">+D9+D13</f>
        <v>23898.051670000001</v>
      </c>
      <c r="E7" s="215">
        <f t="shared" si="0"/>
        <v>20183.500065999997</v>
      </c>
      <c r="F7" s="215">
        <f t="shared" si="0"/>
        <v>23029.384090000003</v>
      </c>
      <c r="G7" s="215">
        <f t="shared" si="0"/>
        <v>27032.148170727269</v>
      </c>
      <c r="H7" s="215">
        <f t="shared" si="0"/>
        <v>37848.591310000003</v>
      </c>
      <c r="I7" s="215">
        <f>+I9+I13</f>
        <v>47283.376219022248</v>
      </c>
      <c r="J7" s="215">
        <f>+J9+J13</f>
        <v>43910.383500000004</v>
      </c>
      <c r="K7" s="215">
        <f>+K9+K13</f>
        <v>46593.646760364434</v>
      </c>
      <c r="L7" s="215">
        <f>+L9+L13</f>
        <v>49847.711576631067</v>
      </c>
      <c r="M7" s="216">
        <f>+M9+M13</f>
        <v>41928.563290312937</v>
      </c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6" ht="9.75" customHeight="1" x14ac:dyDescent="0.25">
      <c r="A8" s="57"/>
      <c r="B8" s="218"/>
      <c r="C8" s="219"/>
      <c r="D8" s="220"/>
      <c r="E8" s="220"/>
      <c r="F8" s="220"/>
      <c r="G8" s="220"/>
      <c r="H8" s="220"/>
      <c r="I8" s="220"/>
      <c r="J8" s="220"/>
      <c r="K8" s="220"/>
      <c r="L8" s="220"/>
      <c r="M8" s="221"/>
      <c r="N8" s="212"/>
      <c r="O8" s="212"/>
      <c r="P8" s="212"/>
      <c r="Q8" s="212"/>
      <c r="R8" s="212"/>
      <c r="S8" s="212"/>
      <c r="T8" s="212"/>
      <c r="U8" s="212"/>
      <c r="V8" s="212"/>
      <c r="W8" s="212"/>
    </row>
    <row r="9" spans="1:26" ht="23.25" customHeight="1" x14ac:dyDescent="0.25">
      <c r="A9" s="57"/>
      <c r="B9" s="222"/>
      <c r="C9" s="223" t="s">
        <v>107</v>
      </c>
      <c r="D9" s="215">
        <f t="shared" ref="D9:J9" si="1">SUM(D10:D12)</f>
        <v>1407.5176000000001</v>
      </c>
      <c r="E9" s="215">
        <f t="shared" si="1"/>
        <v>2555.3908699999997</v>
      </c>
      <c r="F9" s="215">
        <f t="shared" si="1"/>
        <v>3243.5347800000004</v>
      </c>
      <c r="G9" s="215">
        <f t="shared" si="1"/>
        <v>2256.295298</v>
      </c>
      <c r="H9" s="215">
        <f t="shared" si="1"/>
        <v>3705.1378880000011</v>
      </c>
      <c r="I9" s="215">
        <f>SUM(I10:I12)</f>
        <v>5816.3463725500005</v>
      </c>
      <c r="J9" s="215">
        <f t="shared" si="1"/>
        <v>6049.3280999999997</v>
      </c>
      <c r="K9" s="215">
        <f>SUM(K10:K12)</f>
        <v>6038.9850119486882</v>
      </c>
      <c r="L9" s="215">
        <f>SUM(L10:L12)</f>
        <v>7096.7070302413913</v>
      </c>
      <c r="M9" s="216">
        <f>SUM(M10:M12)</f>
        <v>6136.6282890606062</v>
      </c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24"/>
      <c r="Y9" s="224"/>
      <c r="Z9" s="224"/>
    </row>
    <row r="10" spans="1:26" ht="20.25" customHeight="1" x14ac:dyDescent="0.25">
      <c r="A10" s="57"/>
      <c r="B10" s="225"/>
      <c r="C10" s="226" t="s">
        <v>89</v>
      </c>
      <c r="D10" s="107">
        <v>11.116789999999998</v>
      </c>
      <c r="E10" s="114">
        <v>40.2395</v>
      </c>
      <c r="F10" s="114">
        <v>39.140830000000008</v>
      </c>
      <c r="G10" s="114">
        <v>51.964380000000006</v>
      </c>
      <c r="H10" s="114">
        <v>60.161699999999996</v>
      </c>
      <c r="I10" s="114">
        <v>1.9640599999999999</v>
      </c>
      <c r="J10" s="114">
        <v>20.187000000000001</v>
      </c>
      <c r="K10" s="114">
        <v>11.474</v>
      </c>
      <c r="L10" s="114">
        <v>0</v>
      </c>
      <c r="M10" s="115">
        <v>0</v>
      </c>
      <c r="N10" s="206"/>
      <c r="O10" s="207"/>
      <c r="P10" s="207"/>
      <c r="Q10" s="207"/>
      <c r="R10" s="207"/>
      <c r="S10" s="207"/>
      <c r="T10" s="207"/>
      <c r="U10" s="207"/>
      <c r="V10" s="207"/>
      <c r="W10" s="207"/>
    </row>
    <row r="11" spans="1:26" s="166" customFormat="1" ht="20.25" customHeight="1" x14ac:dyDescent="0.25">
      <c r="A11" s="57"/>
      <c r="B11" s="225"/>
      <c r="C11" s="226" t="s">
        <v>64</v>
      </c>
      <c r="D11" s="107">
        <v>1396.1398100000001</v>
      </c>
      <c r="E11" s="114">
        <v>2373.8013699999997</v>
      </c>
      <c r="F11" s="114">
        <v>3204.3939500000006</v>
      </c>
      <c r="G11" s="114">
        <v>2204.3309180000001</v>
      </c>
      <c r="H11" s="114">
        <v>3644.976188000001</v>
      </c>
      <c r="I11" s="114">
        <v>4954.8759129999999</v>
      </c>
      <c r="J11" s="114">
        <v>5695.0369000000001</v>
      </c>
      <c r="K11" s="114">
        <v>5717.8485419486879</v>
      </c>
      <c r="L11" s="114">
        <v>6789.7162802413914</v>
      </c>
      <c r="M11" s="115">
        <v>5789.1949830000003</v>
      </c>
      <c r="N11" s="206"/>
      <c r="O11" s="207"/>
      <c r="P11" s="207"/>
      <c r="Q11" s="207"/>
      <c r="R11" s="207"/>
      <c r="S11" s="207"/>
      <c r="T11" s="207"/>
      <c r="U11" s="207"/>
      <c r="V11" s="207"/>
      <c r="W11" s="207"/>
    </row>
    <row r="12" spans="1:26" s="166" customFormat="1" ht="20.25" customHeight="1" x14ac:dyDescent="0.25">
      <c r="A12" s="57"/>
      <c r="B12" s="225"/>
      <c r="C12" s="226" t="s">
        <v>63</v>
      </c>
      <c r="D12" s="107">
        <v>0.26100000000000001</v>
      </c>
      <c r="E12" s="107">
        <v>141.35</v>
      </c>
      <c r="F12" s="121" t="s">
        <v>21</v>
      </c>
      <c r="G12" s="114" t="s">
        <v>21</v>
      </c>
      <c r="H12" s="114" t="s">
        <v>21</v>
      </c>
      <c r="I12" s="114">
        <v>859.50639954999997</v>
      </c>
      <c r="J12" s="114">
        <v>334.10419999999999</v>
      </c>
      <c r="K12" s="114">
        <v>309.66246999999998</v>
      </c>
      <c r="L12" s="114">
        <v>306.99074999999999</v>
      </c>
      <c r="M12" s="115">
        <v>347.43330606060607</v>
      </c>
      <c r="N12" s="212"/>
      <c r="O12" s="212"/>
      <c r="P12" s="212"/>
      <c r="Q12" s="212"/>
      <c r="R12" s="212"/>
      <c r="S12" s="212"/>
      <c r="T12" s="212"/>
      <c r="U12" s="212"/>
      <c r="V12" s="212"/>
      <c r="W12" s="212"/>
    </row>
    <row r="13" spans="1:26" ht="20.25" customHeight="1" x14ac:dyDescent="0.25">
      <c r="A13" s="57"/>
      <c r="B13" s="222"/>
      <c r="C13" s="223" t="s">
        <v>109</v>
      </c>
      <c r="D13" s="215">
        <f t="shared" ref="D13:J13" si="2">SUM(D14:D16)</f>
        <v>22490.534070000002</v>
      </c>
      <c r="E13" s="215">
        <f t="shared" si="2"/>
        <v>17628.109195999998</v>
      </c>
      <c r="F13" s="215">
        <f t="shared" si="2"/>
        <v>19785.849310000001</v>
      </c>
      <c r="G13" s="215">
        <f t="shared" si="2"/>
        <v>24775.852872727268</v>
      </c>
      <c r="H13" s="215">
        <f t="shared" si="2"/>
        <v>34143.453422000006</v>
      </c>
      <c r="I13" s="215">
        <f>SUM(I14:I16)</f>
        <v>41467.029846472251</v>
      </c>
      <c r="J13" s="215">
        <f t="shared" si="2"/>
        <v>37861.055400000005</v>
      </c>
      <c r="K13" s="215">
        <f>SUM(K14:K16)</f>
        <v>40554.661748415747</v>
      </c>
      <c r="L13" s="215">
        <f>SUM(L14:L16)</f>
        <v>42751.004546389675</v>
      </c>
      <c r="M13" s="216">
        <f>SUM(M14:M16)</f>
        <v>35791.935001252328</v>
      </c>
      <c r="N13" s="217"/>
      <c r="O13" s="217"/>
      <c r="P13" s="217"/>
      <c r="Q13" s="217"/>
      <c r="R13" s="217"/>
      <c r="S13" s="217"/>
      <c r="T13" s="217"/>
      <c r="U13" s="217"/>
      <c r="V13" s="217"/>
      <c r="W13" s="217"/>
    </row>
    <row r="14" spans="1:26" s="166" customFormat="1" ht="20.25" customHeight="1" x14ac:dyDescent="0.25">
      <c r="A14" s="57"/>
      <c r="B14" s="225"/>
      <c r="C14" s="226" t="s">
        <v>66</v>
      </c>
      <c r="D14" s="114">
        <v>8336.8761799999993</v>
      </c>
      <c r="E14" s="114">
        <v>5076.7307700000001</v>
      </c>
      <c r="F14" s="114">
        <v>3950.5604999999996</v>
      </c>
      <c r="G14" s="114">
        <v>1960.85788</v>
      </c>
      <c r="H14" s="114">
        <v>6534.1192519999995</v>
      </c>
      <c r="I14" s="114">
        <v>7645.5126937322402</v>
      </c>
      <c r="J14" s="114">
        <v>6029.1391000000003</v>
      </c>
      <c r="K14" s="114">
        <v>10008.397945000008</v>
      </c>
      <c r="L14" s="114">
        <v>7137.6086147417045</v>
      </c>
      <c r="M14" s="115">
        <v>4023.8989769666682</v>
      </c>
      <c r="N14" s="206"/>
    </row>
    <row r="15" spans="1:26" s="166" customFormat="1" ht="20.25" customHeight="1" x14ac:dyDescent="0.25">
      <c r="A15" s="57"/>
      <c r="B15" s="225"/>
      <c r="C15" s="226" t="s">
        <v>96</v>
      </c>
      <c r="D15" s="114">
        <v>14151.788120000001</v>
      </c>
      <c r="E15" s="114">
        <v>12549.010996000001</v>
      </c>
      <c r="F15" s="114">
        <v>15835.288810000002</v>
      </c>
      <c r="G15" s="114">
        <v>22814.994992727268</v>
      </c>
      <c r="H15" s="114">
        <v>27608.584170000006</v>
      </c>
      <c r="I15" s="114">
        <v>33819.490652740009</v>
      </c>
      <c r="J15" s="114">
        <v>31825.811300000001</v>
      </c>
      <c r="K15" s="114">
        <v>30546.111203415741</v>
      </c>
      <c r="L15" s="114">
        <v>35613.272879647971</v>
      </c>
      <c r="M15" s="115">
        <v>31767.42957628566</v>
      </c>
      <c r="N15" s="206"/>
    </row>
    <row r="16" spans="1:26" s="166" customFormat="1" ht="20.25" customHeight="1" x14ac:dyDescent="0.25">
      <c r="A16" s="57"/>
      <c r="B16" s="225"/>
      <c r="C16" s="226" t="s">
        <v>67</v>
      </c>
      <c r="D16" s="114">
        <v>1.8697700000000002</v>
      </c>
      <c r="E16" s="114">
        <v>2.3674299999999997</v>
      </c>
      <c r="F16" s="114" t="s">
        <v>21</v>
      </c>
      <c r="G16" s="114" t="s">
        <v>21</v>
      </c>
      <c r="H16" s="114">
        <v>0.75</v>
      </c>
      <c r="I16" s="114">
        <v>2.0265</v>
      </c>
      <c r="J16" s="114">
        <v>6.1050000000000004</v>
      </c>
      <c r="K16" s="114">
        <v>0.15260000000000001</v>
      </c>
      <c r="L16" s="114">
        <v>0.12305199999999998</v>
      </c>
      <c r="M16" s="115">
        <v>0.60644799999999999</v>
      </c>
      <c r="N16" s="206"/>
    </row>
    <row r="17" spans="1:14" ht="6.75" customHeight="1" x14ac:dyDescent="0.25">
      <c r="A17" s="57"/>
      <c r="B17" s="227"/>
      <c r="C17" s="228"/>
      <c r="D17" s="229"/>
      <c r="E17" s="229"/>
      <c r="F17" s="229"/>
      <c r="G17" s="229"/>
      <c r="H17" s="229"/>
      <c r="I17" s="229"/>
      <c r="J17" s="229"/>
      <c r="K17" s="229"/>
      <c r="L17" s="229"/>
      <c r="M17" s="230"/>
      <c r="N17" s="166"/>
    </row>
    <row r="18" spans="1:14" ht="3" customHeight="1" x14ac:dyDescent="0.25">
      <c r="A18" s="57"/>
      <c r="B18" s="231"/>
      <c r="C18" s="231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166"/>
    </row>
    <row r="19" spans="1:14" s="88" customFormat="1" ht="16.5" customHeight="1" x14ac:dyDescent="0.2">
      <c r="B19" s="232" t="s">
        <v>117</v>
      </c>
      <c r="C19" s="150"/>
    </row>
    <row r="20" spans="1:14" s="88" customFormat="1" ht="14.25" customHeight="1" x14ac:dyDescent="0.2">
      <c r="B20" s="232" t="s">
        <v>37</v>
      </c>
    </row>
  </sheetData>
  <mergeCells count="3">
    <mergeCell ref="B2:M2"/>
    <mergeCell ref="B3:M3"/>
    <mergeCell ref="B4:M4"/>
  </mergeCells>
  <printOptions horizontalCentered="1" verticalCentered="1"/>
  <pageMargins left="0" right="0" top="0" bottom="0" header="0" footer="0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A1B0-FF3F-4F1E-BE6B-FBA2518242BF}">
  <sheetPr>
    <pageSetUpPr fitToPage="1"/>
  </sheetPr>
  <dimension ref="A1:CG62"/>
  <sheetViews>
    <sheetView showGridLines="0" zoomScaleNormal="100" zoomScaleSheetLayoutView="80" workbookViewId="0">
      <selection activeCell="H12" sqref="H12"/>
    </sheetView>
  </sheetViews>
  <sheetFormatPr baseColWidth="10" defaultColWidth="9.140625" defaultRowHeight="12.75" x14ac:dyDescent="0.2"/>
  <cols>
    <col min="1" max="1" width="1.5703125" style="233" customWidth="1"/>
    <col min="2" max="2" width="0.85546875" style="166" customWidth="1"/>
    <col min="3" max="3" width="1.140625" style="166" customWidth="1"/>
    <col min="4" max="4" width="28.42578125" style="166" customWidth="1"/>
    <col min="5" max="9" width="11.5703125" style="166" customWidth="1"/>
    <col min="10" max="14" width="11.5703125" style="234" customWidth="1"/>
    <col min="15" max="15" width="9.140625" style="233" customWidth="1"/>
    <col min="16" max="16" width="7.28515625" style="233" bestFit="1" customWidth="1"/>
    <col min="17" max="17" width="16.28515625" style="233" customWidth="1"/>
    <col min="18" max="85" width="9.140625" style="233"/>
    <col min="86" max="16384" width="9.140625" style="166"/>
  </cols>
  <sheetData>
    <row r="1" spans="1:85" ht="4.5" customHeight="1" x14ac:dyDescent="0.2"/>
    <row r="2" spans="1:85" ht="10.5" customHeight="1" x14ac:dyDescent="0.2"/>
    <row r="3" spans="1:85" ht="34.5" customHeight="1" x14ac:dyDescent="0.25">
      <c r="B3" s="57"/>
      <c r="C3" s="656" t="s">
        <v>118</v>
      </c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</row>
    <row r="4" spans="1:85" ht="16.5" x14ac:dyDescent="0.2">
      <c r="B4" s="675" t="s">
        <v>119</v>
      </c>
      <c r="C4" s="675"/>
      <c r="D4" s="675"/>
      <c r="E4" s="675"/>
      <c r="F4" s="675"/>
      <c r="G4" s="675"/>
      <c r="H4" s="675"/>
      <c r="I4" s="675"/>
      <c r="J4" s="675"/>
      <c r="K4" s="675"/>
      <c r="L4" s="675"/>
      <c r="M4" s="675"/>
      <c r="N4" s="675"/>
    </row>
    <row r="5" spans="1:85" ht="3" customHeight="1" x14ac:dyDescent="0.2">
      <c r="C5" s="109"/>
      <c r="D5" s="109"/>
      <c r="E5" s="109"/>
      <c r="F5" s="109"/>
      <c r="G5" s="109"/>
      <c r="H5" s="109"/>
      <c r="I5" s="109"/>
      <c r="J5" s="235"/>
      <c r="K5" s="235"/>
      <c r="L5" s="235"/>
      <c r="M5" s="235"/>
      <c r="N5" s="235"/>
    </row>
    <row r="6" spans="1:85" ht="20.100000000000001" customHeight="1" x14ac:dyDescent="0.2">
      <c r="C6" s="676" t="s">
        <v>116</v>
      </c>
      <c r="D6" s="677"/>
      <c r="E6" s="236">
        <v>2014</v>
      </c>
      <c r="F6" s="236">
        <v>2015</v>
      </c>
      <c r="G6" s="236">
        <v>2016</v>
      </c>
      <c r="H6" s="236">
        <v>2017</v>
      </c>
      <c r="I6" s="236">
        <v>2018</v>
      </c>
      <c r="J6" s="236">
        <v>2019</v>
      </c>
      <c r="K6" s="236">
        <v>2020</v>
      </c>
      <c r="L6" s="236">
        <v>2021</v>
      </c>
      <c r="M6" s="236">
        <v>2022</v>
      </c>
      <c r="N6" s="236">
        <v>2023</v>
      </c>
    </row>
    <row r="7" spans="1:85" ht="9.75" customHeight="1" x14ac:dyDescent="0.2">
      <c r="C7" s="157"/>
      <c r="D7" s="109"/>
      <c r="E7" s="158"/>
      <c r="F7" s="158"/>
      <c r="G7" s="158"/>
      <c r="H7" s="158"/>
      <c r="I7" s="158"/>
      <c r="J7" s="237"/>
      <c r="K7" s="237"/>
      <c r="L7" s="238"/>
      <c r="M7" s="238"/>
      <c r="N7" s="239"/>
    </row>
    <row r="8" spans="1:85" ht="20.100000000000001" customHeight="1" x14ac:dyDescent="0.2">
      <c r="C8" s="678" t="s">
        <v>56</v>
      </c>
      <c r="D8" s="679"/>
      <c r="E8" s="240">
        <f t="shared" ref="E8:I8" si="0">+E10+E24</f>
        <v>36550.623106666637</v>
      </c>
      <c r="F8" s="240">
        <f t="shared" si="0"/>
        <v>47133.090933999985</v>
      </c>
      <c r="G8" s="240">
        <f t="shared" si="0"/>
        <v>56750.022568579589</v>
      </c>
      <c r="H8" s="240">
        <f t="shared" si="0"/>
        <v>58569.710194892868</v>
      </c>
      <c r="I8" s="240">
        <f t="shared" si="0"/>
        <v>68348.580290458529</v>
      </c>
      <c r="J8" s="240">
        <f>+J10+J24</f>
        <v>51063.509061598095</v>
      </c>
      <c r="K8" s="240">
        <f>+K10+K24</f>
        <v>48857.597969833085</v>
      </c>
      <c r="L8" s="240">
        <f>+L10+L24</f>
        <v>51520.350935990842</v>
      </c>
      <c r="M8" s="240">
        <f>+M10+M24</f>
        <v>58340.952732006124</v>
      </c>
      <c r="N8" s="241">
        <f>+N10+N24</f>
        <v>40363.875412417656</v>
      </c>
      <c r="P8" s="242"/>
      <c r="Q8" s="243"/>
    </row>
    <row r="9" spans="1:85" ht="9" customHeight="1" x14ac:dyDescent="0.2">
      <c r="C9" s="244"/>
      <c r="D9" s="104"/>
      <c r="E9" s="245"/>
      <c r="F9" s="245"/>
      <c r="G9" s="245"/>
      <c r="H9" s="245"/>
      <c r="I9" s="245"/>
      <c r="J9" s="245"/>
      <c r="K9" s="245"/>
      <c r="L9" s="245"/>
      <c r="M9" s="245"/>
      <c r="N9" s="246"/>
      <c r="P9" s="247"/>
      <c r="Q9" s="247"/>
    </row>
    <row r="10" spans="1:85" ht="24.75" customHeight="1" x14ac:dyDescent="0.2">
      <c r="C10" s="248"/>
      <c r="D10" s="249" t="s">
        <v>107</v>
      </c>
      <c r="E10" s="240">
        <f t="shared" ref="E10:I10" si="1">SUM(E11:E22)</f>
        <v>35278.979516666637</v>
      </c>
      <c r="F10" s="240">
        <f t="shared" si="1"/>
        <v>40628.435719999987</v>
      </c>
      <c r="G10" s="240">
        <f t="shared" si="1"/>
        <v>54359.219318579591</v>
      </c>
      <c r="H10" s="240">
        <f t="shared" si="1"/>
        <v>57052.910526892869</v>
      </c>
      <c r="I10" s="240">
        <f t="shared" si="1"/>
        <v>61795.700131315665</v>
      </c>
      <c r="J10" s="240">
        <f>SUM(J11:J22)</f>
        <v>45008.680727800893</v>
      </c>
      <c r="K10" s="240">
        <f>SUM(K11:K22)</f>
        <v>47799.440366449431</v>
      </c>
      <c r="L10" s="240">
        <f>SUM(L11:L22)</f>
        <v>45780.585528996889</v>
      </c>
      <c r="M10" s="240">
        <f>SUM(M11:M22)</f>
        <v>54632.056239830708</v>
      </c>
      <c r="N10" s="241">
        <f>SUM(N11:N22)</f>
        <v>35534.513911518217</v>
      </c>
      <c r="P10" s="242"/>
      <c r="Q10" s="250"/>
    </row>
    <row r="11" spans="1:85" ht="17.25" customHeight="1" x14ac:dyDescent="0.2">
      <c r="C11" s="244"/>
      <c r="D11" s="104" t="s">
        <v>58</v>
      </c>
      <c r="E11" s="252">
        <v>13.805000000000001</v>
      </c>
      <c r="F11" s="252">
        <v>8.99</v>
      </c>
      <c r="G11" s="252">
        <v>31.499300000000002</v>
      </c>
      <c r="H11" s="252">
        <v>57.831569999999992</v>
      </c>
      <c r="I11" s="252">
        <v>29.037790000000001</v>
      </c>
      <c r="J11" s="252">
        <v>5.6369999999999996</v>
      </c>
      <c r="K11" s="252">
        <v>48.010999999999989</v>
      </c>
      <c r="L11" s="252">
        <v>259.154</v>
      </c>
      <c r="M11" s="252">
        <v>136.42800000000003</v>
      </c>
      <c r="N11" s="253">
        <v>181.87300000000002</v>
      </c>
      <c r="P11" s="247"/>
      <c r="Q11" s="247"/>
    </row>
    <row r="12" spans="1:85" ht="17.25" customHeight="1" x14ac:dyDescent="0.2">
      <c r="C12" s="244"/>
      <c r="D12" s="104" t="s">
        <v>108</v>
      </c>
      <c r="E12" s="252">
        <v>78.125999999999991</v>
      </c>
      <c r="F12" s="252">
        <v>22.5533</v>
      </c>
      <c r="G12" s="252">
        <v>33.612400000000001</v>
      </c>
      <c r="H12" s="252">
        <v>26.260000000000005</v>
      </c>
      <c r="I12" s="252">
        <v>28.697999999999997</v>
      </c>
      <c r="J12" s="252">
        <v>26.822119999999991</v>
      </c>
      <c r="K12" s="252">
        <v>26.500000000000004</v>
      </c>
      <c r="L12" s="252">
        <v>25.200000000000021</v>
      </c>
      <c r="M12" s="252">
        <v>24.897000000000002</v>
      </c>
      <c r="N12" s="253">
        <v>22.435000000000002</v>
      </c>
      <c r="P12" s="247"/>
      <c r="Q12" s="247"/>
    </row>
    <row r="13" spans="1:85" s="254" customFormat="1" ht="17.25" customHeight="1" x14ac:dyDescent="0.2">
      <c r="A13" s="233"/>
      <c r="B13" s="166"/>
      <c r="C13" s="244"/>
      <c r="D13" s="106" t="s">
        <v>59</v>
      </c>
      <c r="E13" s="252">
        <v>4.8061500000000006</v>
      </c>
      <c r="F13" s="252">
        <v>4.4786799999999998</v>
      </c>
      <c r="G13" s="252">
        <v>8.8735400000000002</v>
      </c>
      <c r="H13" s="252">
        <v>5.8069500000000005</v>
      </c>
      <c r="I13" s="252">
        <v>2.7589999999999995</v>
      </c>
      <c r="J13" s="252">
        <v>0.94809999999999994</v>
      </c>
      <c r="K13" s="252">
        <v>2.15</v>
      </c>
      <c r="L13" s="252">
        <v>2.8730000000000002</v>
      </c>
      <c r="M13" s="252">
        <v>3.165</v>
      </c>
      <c r="N13" s="253">
        <v>1.9950000000000003</v>
      </c>
      <c r="O13" s="233"/>
      <c r="P13" s="247"/>
      <c r="Q13" s="247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</row>
    <row r="14" spans="1:85" ht="17.25" customHeight="1" x14ac:dyDescent="0.2">
      <c r="C14" s="244"/>
      <c r="D14" s="104" t="s">
        <v>60</v>
      </c>
      <c r="E14" s="252">
        <v>2.0136000000000003</v>
      </c>
      <c r="F14" s="252">
        <v>4.0140000000000002</v>
      </c>
      <c r="G14" s="252">
        <v>3.8906999999999998</v>
      </c>
      <c r="H14" s="252">
        <v>5.2962700000000007</v>
      </c>
      <c r="I14" s="252">
        <v>3.9384000000000006</v>
      </c>
      <c r="J14" s="252">
        <v>0.13800000000000001</v>
      </c>
      <c r="K14" s="252">
        <v>0</v>
      </c>
      <c r="L14" s="252">
        <v>0</v>
      </c>
      <c r="M14" s="252">
        <v>8.0000000000000002E-3</v>
      </c>
      <c r="N14" s="253">
        <v>0</v>
      </c>
      <c r="P14" s="247"/>
      <c r="Q14" s="247"/>
    </row>
    <row r="15" spans="1:85" ht="17.25" customHeight="1" x14ac:dyDescent="0.2">
      <c r="C15" s="244"/>
      <c r="D15" s="104" t="s">
        <v>61</v>
      </c>
      <c r="E15" s="252">
        <v>442.47630000000004</v>
      </c>
      <c r="F15" s="252">
        <v>298.47927999999996</v>
      </c>
      <c r="G15" s="252">
        <v>1863.0431956</v>
      </c>
      <c r="H15" s="252">
        <v>1046.5826450000002</v>
      </c>
      <c r="I15" s="252">
        <v>952.31855000000007</v>
      </c>
      <c r="J15" s="252">
        <v>786.72475999999983</v>
      </c>
      <c r="K15" s="252">
        <v>880.1819999999999</v>
      </c>
      <c r="L15" s="252">
        <v>852.38142999999945</v>
      </c>
      <c r="M15" s="252">
        <v>843.89699999999971</v>
      </c>
      <c r="N15" s="253">
        <v>573.42999999999995</v>
      </c>
      <c r="P15" s="255"/>
      <c r="Q15" s="247"/>
    </row>
    <row r="16" spans="1:85" ht="17.25" customHeight="1" x14ac:dyDescent="0.2">
      <c r="C16" s="244"/>
      <c r="D16" s="131" t="s">
        <v>77</v>
      </c>
      <c r="E16" s="256">
        <v>449.31600000000003</v>
      </c>
      <c r="F16" s="256">
        <v>825.32840000000022</v>
      </c>
      <c r="G16" s="256">
        <v>1390.2803840000001</v>
      </c>
      <c r="H16" s="256">
        <v>1623.9429200000002</v>
      </c>
      <c r="I16" s="256">
        <v>2184.2094022114488</v>
      </c>
      <c r="J16" s="256">
        <v>1871.2768499999997</v>
      </c>
      <c r="K16" s="256">
        <v>2165.3870799998845</v>
      </c>
      <c r="L16" s="256">
        <v>2439.6588599999932</v>
      </c>
      <c r="M16" s="256">
        <v>3046.274004999791</v>
      </c>
      <c r="N16" s="257">
        <v>3055.9138822983127</v>
      </c>
      <c r="P16" s="247"/>
      <c r="Q16" s="247"/>
    </row>
    <row r="17" spans="1:85" ht="17.25" customHeight="1" x14ac:dyDescent="0.2">
      <c r="C17" s="244"/>
      <c r="D17" s="131" t="s">
        <v>88</v>
      </c>
      <c r="E17" s="256">
        <v>33.004999999999995</v>
      </c>
      <c r="F17" s="256">
        <v>219.08000000000004</v>
      </c>
      <c r="G17" s="256">
        <v>11.180000000000001</v>
      </c>
      <c r="H17" s="256">
        <v>34.939</v>
      </c>
      <c r="I17" s="256">
        <v>14.324</v>
      </c>
      <c r="J17" s="256">
        <v>0</v>
      </c>
      <c r="K17" s="256">
        <v>0</v>
      </c>
      <c r="L17" s="256">
        <v>1.89</v>
      </c>
      <c r="M17" s="256">
        <v>0</v>
      </c>
      <c r="N17" s="257">
        <v>0</v>
      </c>
      <c r="P17" s="247"/>
      <c r="Q17" s="247"/>
    </row>
    <row r="18" spans="1:85" s="254" customFormat="1" ht="17.25" customHeight="1" x14ac:dyDescent="0.2">
      <c r="A18" s="233"/>
      <c r="B18" s="166"/>
      <c r="C18" s="244"/>
      <c r="D18" s="258" t="s">
        <v>89</v>
      </c>
      <c r="E18" s="256">
        <v>60.235910000000004</v>
      </c>
      <c r="F18" s="256">
        <v>45.336440000000003</v>
      </c>
      <c r="G18" s="256">
        <v>58.152480000000011</v>
      </c>
      <c r="H18" s="256">
        <v>79.886525000000006</v>
      </c>
      <c r="I18" s="256">
        <v>128.92708999999999</v>
      </c>
      <c r="J18" s="256">
        <v>85.840119999999999</v>
      </c>
      <c r="K18" s="256">
        <v>46.528770000000016</v>
      </c>
      <c r="L18" s="256">
        <v>53.763285000000003</v>
      </c>
      <c r="M18" s="256">
        <v>86.539820000000049</v>
      </c>
      <c r="N18" s="257">
        <v>151.783264</v>
      </c>
      <c r="O18" s="233"/>
      <c r="P18" s="247"/>
      <c r="Q18" s="247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</row>
    <row r="19" spans="1:85" ht="17.25" customHeight="1" x14ac:dyDescent="0.2">
      <c r="C19" s="244"/>
      <c r="D19" s="131" t="s">
        <v>63</v>
      </c>
      <c r="E19" s="256">
        <v>2866.5875900000005</v>
      </c>
      <c r="F19" s="256">
        <v>1506.2982399999999</v>
      </c>
      <c r="G19" s="256">
        <v>2055.0324799999999</v>
      </c>
      <c r="H19" s="256">
        <v>2239.0180859899997</v>
      </c>
      <c r="I19" s="256">
        <v>1812.1445800000004</v>
      </c>
      <c r="J19" s="256">
        <v>1760.0774699999997</v>
      </c>
      <c r="K19" s="256">
        <v>1824.3375900000037</v>
      </c>
      <c r="L19" s="256">
        <v>2362.2097500000009</v>
      </c>
      <c r="M19" s="256">
        <v>2086.8021399999911</v>
      </c>
      <c r="N19" s="257">
        <v>1926.4797299999998</v>
      </c>
      <c r="P19" s="247"/>
      <c r="Q19" s="247"/>
    </row>
    <row r="20" spans="1:85" ht="17.25" customHeight="1" x14ac:dyDescent="0.2">
      <c r="C20" s="244"/>
      <c r="D20" s="131" t="s">
        <v>64</v>
      </c>
      <c r="E20" s="256">
        <v>31315.432796666635</v>
      </c>
      <c r="F20" s="256">
        <v>37657.501379999987</v>
      </c>
      <c r="G20" s="256">
        <v>48811.832698979597</v>
      </c>
      <c r="H20" s="256">
        <v>51843.809230902865</v>
      </c>
      <c r="I20" s="256">
        <v>56522.105579104216</v>
      </c>
      <c r="J20" s="256">
        <v>40321.662307800892</v>
      </c>
      <c r="K20" s="256">
        <v>42312.335926449538</v>
      </c>
      <c r="L20" s="256">
        <v>39361.222963996901</v>
      </c>
      <c r="M20" s="256">
        <v>48095.017274830927</v>
      </c>
      <c r="N20" s="257">
        <v>29464.875035219906</v>
      </c>
      <c r="P20" s="247"/>
      <c r="Q20" s="247"/>
    </row>
    <row r="21" spans="1:85" s="254" customFormat="1" ht="17.25" customHeight="1" x14ac:dyDescent="0.2">
      <c r="A21" s="233"/>
      <c r="B21" s="166"/>
      <c r="C21" s="244"/>
      <c r="D21" s="106" t="s">
        <v>90</v>
      </c>
      <c r="E21" s="252">
        <v>11.64</v>
      </c>
      <c r="F21" s="252">
        <v>33.089999999999996</v>
      </c>
      <c r="G21" s="252">
        <v>87.432640000000006</v>
      </c>
      <c r="H21" s="252">
        <v>83.932330000000007</v>
      </c>
      <c r="I21" s="252">
        <v>113.07174000000001</v>
      </c>
      <c r="J21" s="252">
        <v>148.33000000000001</v>
      </c>
      <c r="K21" s="252">
        <v>493.96800000000002</v>
      </c>
      <c r="L21" s="252">
        <v>420.15299999999996</v>
      </c>
      <c r="M21" s="252">
        <v>308.76300000000003</v>
      </c>
      <c r="N21" s="253">
        <v>145.10000000000002</v>
      </c>
      <c r="O21" s="233"/>
      <c r="P21" s="247"/>
      <c r="Q21" s="247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3"/>
      <c r="AU21" s="233"/>
      <c r="AV21" s="233"/>
      <c r="AW21" s="233"/>
      <c r="AX21" s="233"/>
      <c r="AY21" s="233"/>
      <c r="AZ21" s="233"/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</row>
    <row r="22" spans="1:85" ht="17.25" customHeight="1" x14ac:dyDescent="0.2">
      <c r="C22" s="244"/>
      <c r="D22" s="104" t="s">
        <v>33</v>
      </c>
      <c r="E22" s="252">
        <v>1.5351699999999999</v>
      </c>
      <c r="F22" s="252">
        <v>3.286</v>
      </c>
      <c r="G22" s="252">
        <v>4.3894999999984066</v>
      </c>
      <c r="H22" s="252">
        <v>5.6050000000000004</v>
      </c>
      <c r="I22" s="252">
        <v>4.1659999999999995</v>
      </c>
      <c r="J22" s="252">
        <v>1.2240000000000002</v>
      </c>
      <c r="K22" s="252">
        <v>0.04</v>
      </c>
      <c r="L22" s="252">
        <v>2.0792399999999991</v>
      </c>
      <c r="M22" s="252">
        <v>0.26500000000000001</v>
      </c>
      <c r="N22" s="253">
        <v>10.629</v>
      </c>
      <c r="P22" s="247"/>
      <c r="Q22" s="247"/>
    </row>
    <row r="23" spans="1:85" ht="6.75" customHeight="1" x14ac:dyDescent="0.2">
      <c r="C23" s="244"/>
      <c r="E23" s="251"/>
      <c r="F23" s="251"/>
      <c r="G23" s="251"/>
      <c r="H23" s="251"/>
      <c r="I23" s="251"/>
      <c r="J23" s="251"/>
      <c r="K23" s="251"/>
      <c r="L23" s="251"/>
      <c r="M23" s="251"/>
      <c r="N23" s="260"/>
      <c r="O23" s="261"/>
      <c r="P23" s="262"/>
      <c r="Q23" s="247"/>
    </row>
    <row r="24" spans="1:85" s="110" customFormat="1" ht="23.25" customHeight="1" x14ac:dyDescent="0.25">
      <c r="A24" s="261"/>
      <c r="C24" s="248"/>
      <c r="D24" s="249" t="s">
        <v>109</v>
      </c>
      <c r="E24" s="240">
        <f t="shared" ref="E24:I24" si="2">SUM(E25:E28)</f>
        <v>1271.6435899999999</v>
      </c>
      <c r="F24" s="240">
        <f t="shared" si="2"/>
        <v>6504.6552140000003</v>
      </c>
      <c r="G24" s="240">
        <f t="shared" si="2"/>
        <v>2390.8032499999999</v>
      </c>
      <c r="H24" s="240">
        <f t="shared" si="2"/>
        <v>1516.7996680000003</v>
      </c>
      <c r="I24" s="240">
        <f t="shared" si="2"/>
        <v>6552.8801591428573</v>
      </c>
      <c r="J24" s="240">
        <f>SUM(J25:J28)</f>
        <v>6054.8283337972034</v>
      </c>
      <c r="K24" s="240">
        <f>SUM(K25:K28)</f>
        <v>1058.1576033836545</v>
      </c>
      <c r="L24" s="240">
        <f>SUM(L25:L28)</f>
        <v>5739.7654069939545</v>
      </c>
      <c r="M24" s="240">
        <f>SUM(M25:M28)</f>
        <v>3708.8964921754177</v>
      </c>
      <c r="N24" s="241">
        <f>SUM(N25:N28)</f>
        <v>4829.3615008994366</v>
      </c>
      <c r="O24" s="261"/>
      <c r="P24" s="263"/>
      <c r="Q24" s="264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</row>
    <row r="25" spans="1:85" s="110" customFormat="1" ht="21.75" customHeight="1" x14ac:dyDescent="0.25">
      <c r="A25" s="261"/>
      <c r="C25" s="265"/>
      <c r="D25" s="106" t="s">
        <v>66</v>
      </c>
      <c r="E25" s="252">
        <v>386.70749999999998</v>
      </c>
      <c r="F25" s="252">
        <v>2000.0409000000002</v>
      </c>
      <c r="G25" s="252">
        <v>1142.4014100000002</v>
      </c>
      <c r="H25" s="252">
        <v>513.74625800000013</v>
      </c>
      <c r="I25" s="252">
        <v>1249.4969499999997</v>
      </c>
      <c r="J25" s="252">
        <v>506.20817</v>
      </c>
      <c r="K25" s="252">
        <v>261.45626857142867</v>
      </c>
      <c r="L25" s="252">
        <v>2772.3366609074474</v>
      </c>
      <c r="M25" s="252">
        <v>844.94818273524834</v>
      </c>
      <c r="N25" s="253">
        <v>336.69626269961327</v>
      </c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</row>
    <row r="26" spans="1:85" s="110" customFormat="1" ht="21.75" customHeight="1" x14ac:dyDescent="0.25">
      <c r="A26" s="261"/>
      <c r="C26" s="265"/>
      <c r="D26" s="131" t="s">
        <v>96</v>
      </c>
      <c r="E26" s="256">
        <v>827.30609000000004</v>
      </c>
      <c r="F26" s="256">
        <v>4494.7146840000005</v>
      </c>
      <c r="G26" s="256">
        <v>1244.40184</v>
      </c>
      <c r="H26" s="256">
        <v>994.73773000000017</v>
      </c>
      <c r="I26" s="256">
        <v>5291.6506091428573</v>
      </c>
      <c r="J26" s="256">
        <v>5537.017863797204</v>
      </c>
      <c r="K26" s="256">
        <v>788.61123481222603</v>
      </c>
      <c r="L26" s="256">
        <v>2957.0756160865067</v>
      </c>
      <c r="M26" s="256">
        <v>2847.5035374401696</v>
      </c>
      <c r="N26" s="257">
        <v>4486.2457111998228</v>
      </c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</row>
    <row r="27" spans="1:85" s="110" customFormat="1" ht="21.75" customHeight="1" x14ac:dyDescent="0.25">
      <c r="A27" s="261"/>
      <c r="C27" s="265"/>
      <c r="D27" s="104" t="s">
        <v>68</v>
      </c>
      <c r="E27" s="245" t="s">
        <v>21</v>
      </c>
      <c r="F27" s="245" t="s">
        <v>21</v>
      </c>
      <c r="G27" s="245" t="s">
        <v>21</v>
      </c>
      <c r="H27" s="245" t="s">
        <v>21</v>
      </c>
      <c r="I27" s="245" t="s">
        <v>21</v>
      </c>
      <c r="J27" s="245">
        <v>0</v>
      </c>
      <c r="K27" s="245">
        <v>0</v>
      </c>
      <c r="L27" s="245">
        <v>0</v>
      </c>
      <c r="M27" s="245">
        <v>0</v>
      </c>
      <c r="N27" s="246">
        <v>0</v>
      </c>
      <c r="O27" s="261"/>
      <c r="P27" s="266"/>
      <c r="Q27" s="266"/>
      <c r="R27" s="266"/>
      <c r="S27" s="266"/>
      <c r="T27" s="266"/>
      <c r="U27" s="267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</row>
    <row r="28" spans="1:85" s="110" customFormat="1" ht="21.75" customHeight="1" x14ac:dyDescent="0.25">
      <c r="A28" s="261"/>
      <c r="C28" s="268"/>
      <c r="D28" s="269" t="s">
        <v>33</v>
      </c>
      <c r="E28" s="270">
        <v>57.629999999999988</v>
      </c>
      <c r="F28" s="270">
        <v>9.8996300000000002</v>
      </c>
      <c r="G28" s="270">
        <v>4</v>
      </c>
      <c r="H28" s="270">
        <v>8.3156799999999986</v>
      </c>
      <c r="I28" s="270">
        <v>11.732600000000001</v>
      </c>
      <c r="J28" s="270">
        <v>11.6023</v>
      </c>
      <c r="K28" s="270">
        <v>8.0900999999999996</v>
      </c>
      <c r="L28" s="270">
        <v>10.353129999999998</v>
      </c>
      <c r="M28" s="270">
        <v>16.444772000000004</v>
      </c>
      <c r="N28" s="271">
        <v>6.4195270000000004</v>
      </c>
      <c r="O28" s="272"/>
      <c r="P28" s="273"/>
      <c r="Q28" s="266"/>
      <c r="R28" s="266"/>
      <c r="S28" s="266"/>
      <c r="T28" s="266"/>
      <c r="U28" s="13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</row>
    <row r="29" spans="1:85" ht="6.75" customHeight="1" x14ac:dyDescent="0.2">
      <c r="C29" s="104"/>
      <c r="D29" s="104"/>
      <c r="E29" s="104"/>
      <c r="F29" s="104"/>
      <c r="G29" s="104"/>
      <c r="H29" s="104"/>
      <c r="I29" s="104"/>
      <c r="J29" s="252"/>
      <c r="K29" s="252"/>
      <c r="L29" s="252"/>
      <c r="M29" s="252"/>
      <c r="N29" s="252"/>
      <c r="O29" s="274"/>
    </row>
    <row r="30" spans="1:85" ht="12" customHeight="1" x14ac:dyDescent="0.2">
      <c r="C30" s="88" t="s">
        <v>120</v>
      </c>
      <c r="D30" s="194"/>
      <c r="E30" s="104"/>
      <c r="F30" s="104"/>
      <c r="G30" s="104"/>
      <c r="H30" s="104"/>
      <c r="I30" s="104"/>
      <c r="J30" s="252"/>
      <c r="K30" s="252"/>
      <c r="L30" s="252"/>
      <c r="M30" s="252"/>
      <c r="N30" s="252"/>
    </row>
    <row r="31" spans="1:85" ht="12" customHeight="1" x14ac:dyDescent="0.2">
      <c r="C31" s="150" t="s">
        <v>104</v>
      </c>
      <c r="D31" s="194"/>
      <c r="E31" s="104"/>
      <c r="F31" s="104"/>
      <c r="G31" s="104"/>
      <c r="H31" s="104"/>
      <c r="I31" s="104"/>
      <c r="J31" s="252"/>
      <c r="K31" s="252"/>
      <c r="L31" s="252"/>
      <c r="M31" s="252"/>
      <c r="N31" s="252"/>
    </row>
    <row r="32" spans="1:85" ht="12" customHeight="1" x14ac:dyDescent="0.2">
      <c r="C32" s="232" t="s">
        <v>37</v>
      </c>
      <c r="D32" s="88"/>
    </row>
    <row r="62" spans="4:4" ht="18.75" customHeight="1" x14ac:dyDescent="0.2">
      <c r="D62" s="174"/>
    </row>
  </sheetData>
  <mergeCells count="4">
    <mergeCell ref="C3:N3"/>
    <mergeCell ref="B4:N4"/>
    <mergeCell ref="C6:D6"/>
    <mergeCell ref="C8:D8"/>
  </mergeCells>
  <printOptions horizontalCentered="1" verticalCentered="1"/>
  <pageMargins left="1.2598425196850394" right="0.78740157480314965" top="0.43307086614173229" bottom="0.43307086614173229" header="0" footer="0"/>
  <pageSetup paperSize="256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3CC4-42F3-4A44-85D2-D0CF5E7A7791}">
  <sheetPr>
    <pageSetUpPr fitToPage="1"/>
  </sheetPr>
  <dimension ref="B1:O91"/>
  <sheetViews>
    <sheetView showGridLines="0" topLeftCell="A4" zoomScaleNormal="100" zoomScaleSheetLayoutView="90" workbookViewId="0">
      <selection activeCell="D10" sqref="D10:M78"/>
    </sheetView>
  </sheetViews>
  <sheetFormatPr baseColWidth="10" defaultColWidth="9.140625" defaultRowHeight="12.75" x14ac:dyDescent="0.2"/>
  <cols>
    <col min="1" max="1" width="2.28515625" style="166" customWidth="1"/>
    <col min="2" max="2" width="2" style="166" customWidth="1"/>
    <col min="3" max="3" width="20" style="166" customWidth="1"/>
    <col min="4" max="13" width="12.140625" style="166" customWidth="1"/>
    <col min="14" max="14" width="14.140625" style="207" bestFit="1" customWidth="1"/>
    <col min="15" max="16384" width="9.140625" style="166"/>
  </cols>
  <sheetData>
    <row r="1" spans="2:15" hidden="1" x14ac:dyDescent="0.2"/>
    <row r="2" spans="2:15" hidden="1" x14ac:dyDescent="0.2"/>
    <row r="3" spans="2:15" hidden="1" x14ac:dyDescent="0.2"/>
    <row r="4" spans="2:15" ht="11.25" customHeight="1" x14ac:dyDescent="0.2"/>
    <row r="5" spans="2:15" s="104" customFormat="1" ht="33.75" customHeight="1" x14ac:dyDescent="0.25">
      <c r="B5" s="680" t="s">
        <v>192</v>
      </c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529"/>
    </row>
    <row r="6" spans="2:15" s="104" customFormat="1" ht="10.5" customHeight="1" x14ac:dyDescent="0.25">
      <c r="B6" s="681" t="s">
        <v>119</v>
      </c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529"/>
    </row>
    <row r="7" spans="2:15" s="104" customFormat="1" ht="6.75" customHeight="1" x14ac:dyDescent="0.25">
      <c r="B7" s="530"/>
      <c r="N7" s="529"/>
    </row>
    <row r="8" spans="2:15" s="109" customFormat="1" ht="39" customHeight="1" x14ac:dyDescent="0.25">
      <c r="B8" s="682" t="s">
        <v>193</v>
      </c>
      <c r="C8" s="683"/>
      <c r="D8" s="532">
        <v>2014</v>
      </c>
      <c r="E8" s="531">
        <v>2015</v>
      </c>
      <c r="F8" s="531">
        <v>2016</v>
      </c>
      <c r="G8" s="531">
        <v>2017</v>
      </c>
      <c r="H8" s="531">
        <v>2018</v>
      </c>
      <c r="I8" s="531">
        <v>2019</v>
      </c>
      <c r="J8" s="531">
        <v>2020</v>
      </c>
      <c r="K8" s="531">
        <v>2021</v>
      </c>
      <c r="L8" s="531">
        <v>2022</v>
      </c>
      <c r="M8" s="531">
        <v>2023</v>
      </c>
      <c r="N8" s="533"/>
    </row>
    <row r="9" spans="2:15" s="109" customFormat="1" ht="7.5" customHeight="1" x14ac:dyDescent="0.25">
      <c r="B9" s="143"/>
      <c r="D9" s="534"/>
      <c r="E9" s="535"/>
      <c r="F9" s="535"/>
      <c r="G9" s="534"/>
      <c r="H9" s="535"/>
      <c r="I9" s="535"/>
      <c r="J9" s="535"/>
      <c r="K9" s="535"/>
      <c r="L9" s="535"/>
      <c r="M9" s="536"/>
      <c r="N9" s="533"/>
    </row>
    <row r="10" spans="2:15" s="109" customFormat="1" ht="15.75" customHeight="1" x14ac:dyDescent="0.25">
      <c r="B10" s="537" t="s">
        <v>194</v>
      </c>
      <c r="C10" s="538" t="s">
        <v>56</v>
      </c>
      <c r="D10" s="540">
        <v>33718.952705000003</v>
      </c>
      <c r="E10" s="540">
        <v>31840.625209999991</v>
      </c>
      <c r="F10" s="540">
        <v>28399.758257000012</v>
      </c>
      <c r="G10" s="540">
        <v>38720.882728999997</v>
      </c>
      <c r="H10" s="540">
        <v>48843.534263000023</v>
      </c>
      <c r="I10" s="540">
        <v>59282.034633999996</v>
      </c>
      <c r="J10" s="540">
        <v>58580.09835800001</v>
      </c>
      <c r="K10" s="540">
        <v>62461.523899851498</v>
      </c>
      <c r="L10" s="540">
        <v>61339.54518262409</v>
      </c>
      <c r="M10" s="541">
        <v>57986.566307034591</v>
      </c>
      <c r="N10" s="542"/>
    </row>
    <row r="11" spans="2:15" s="109" customFormat="1" ht="15.75" customHeight="1" x14ac:dyDescent="0.25">
      <c r="B11" s="103"/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533"/>
    </row>
    <row r="12" spans="2:15" s="109" customFormat="1" ht="15.75" customHeight="1" x14ac:dyDescent="0.25">
      <c r="B12" s="537" t="s">
        <v>66</v>
      </c>
      <c r="C12" s="538"/>
      <c r="D12" s="540">
        <v>13569.833063999999</v>
      </c>
      <c r="E12" s="540">
        <v>7346.1839359999967</v>
      </c>
      <c r="F12" s="540">
        <v>5132.5768879999978</v>
      </c>
      <c r="G12" s="540">
        <v>3841.6992290000012</v>
      </c>
      <c r="H12" s="540">
        <v>7270.9418770000011</v>
      </c>
      <c r="I12" s="540">
        <v>11368.381012000003</v>
      </c>
      <c r="J12" s="540">
        <v>11777.279864000006</v>
      </c>
      <c r="K12" s="540">
        <v>13185.839899914899</v>
      </c>
      <c r="L12" s="540">
        <v>8603.7594301560966</v>
      </c>
      <c r="M12" s="541">
        <v>5553.7816541903012</v>
      </c>
      <c r="N12" s="542"/>
    </row>
    <row r="13" spans="2:15" s="109" customFormat="1" ht="6.75" customHeight="1" x14ac:dyDescent="0.25">
      <c r="B13" s="103"/>
      <c r="D13" s="544"/>
      <c r="E13" s="544"/>
      <c r="F13" s="544"/>
      <c r="G13" s="544"/>
      <c r="H13" s="544"/>
      <c r="I13" s="544"/>
      <c r="J13" s="544"/>
      <c r="K13" s="544"/>
      <c r="L13" s="544"/>
      <c r="M13" s="545"/>
      <c r="N13" s="533"/>
    </row>
    <row r="14" spans="2:15" s="104" customFormat="1" ht="15" customHeight="1" x14ac:dyDescent="0.25">
      <c r="B14" s="103"/>
      <c r="C14" s="104" t="s">
        <v>124</v>
      </c>
      <c r="D14" s="352">
        <v>5936.93</v>
      </c>
      <c r="E14" s="352">
        <v>3852.5094249999966</v>
      </c>
      <c r="F14" s="352">
        <v>1837.2374349999986</v>
      </c>
      <c r="G14" s="352">
        <v>1738.691500000001</v>
      </c>
      <c r="H14" s="352">
        <v>1737.0775750000005</v>
      </c>
      <c r="I14" s="352">
        <v>5023.8647730000057</v>
      </c>
      <c r="J14" s="352">
        <v>3072.6170000000025</v>
      </c>
      <c r="K14" s="352">
        <v>2375.0502989709998</v>
      </c>
      <c r="L14" s="352">
        <v>1765.0474683898983</v>
      </c>
      <c r="M14" s="546">
        <v>969.88636294800017</v>
      </c>
      <c r="N14" s="547"/>
      <c r="O14" s="106"/>
    </row>
    <row r="15" spans="2:15" s="104" customFormat="1" ht="15" customHeight="1" x14ac:dyDescent="0.25">
      <c r="B15" s="103"/>
      <c r="C15" s="104" t="s">
        <v>122</v>
      </c>
      <c r="D15" s="252">
        <v>1604.4493459999994</v>
      </c>
      <c r="E15" s="252">
        <v>812.05355099999997</v>
      </c>
      <c r="F15" s="352">
        <v>738.4193869999998</v>
      </c>
      <c r="G15" s="548">
        <v>311.6450000000001</v>
      </c>
      <c r="H15" s="548">
        <v>636.03545400000007</v>
      </c>
      <c r="I15" s="548">
        <v>362.52972900000003</v>
      </c>
      <c r="J15" s="548">
        <v>226.28</v>
      </c>
      <c r="K15" s="548">
        <v>460.07821369999994</v>
      </c>
      <c r="L15" s="548">
        <v>362.09999979999992</v>
      </c>
      <c r="M15" s="549">
        <v>436.2315595099999</v>
      </c>
      <c r="N15" s="547"/>
      <c r="O15" s="106"/>
    </row>
    <row r="16" spans="2:15" s="104" customFormat="1" ht="15" customHeight="1" x14ac:dyDescent="0.25">
      <c r="B16" s="103"/>
      <c r="C16" s="104" t="s">
        <v>131</v>
      </c>
      <c r="D16" s="252">
        <v>2583.1037099999994</v>
      </c>
      <c r="E16" s="252">
        <v>913.1782780000002</v>
      </c>
      <c r="F16" s="352">
        <v>434.92295699999977</v>
      </c>
      <c r="G16" s="352">
        <v>273.362729</v>
      </c>
      <c r="H16" s="352">
        <v>1120.9531669999999</v>
      </c>
      <c r="I16" s="352">
        <v>2623.6671810000007</v>
      </c>
      <c r="J16" s="352">
        <v>4641.4674190000042</v>
      </c>
      <c r="K16" s="352">
        <v>3865.8098671448961</v>
      </c>
      <c r="L16" s="352">
        <v>770.8905952701997</v>
      </c>
      <c r="M16" s="546">
        <v>466.47566707919992</v>
      </c>
      <c r="N16" s="547"/>
      <c r="O16" s="106"/>
    </row>
    <row r="17" spans="2:14" s="104" customFormat="1" ht="15" customHeight="1" x14ac:dyDescent="0.2">
      <c r="B17" s="103"/>
      <c r="C17" s="104" t="s">
        <v>125</v>
      </c>
      <c r="D17" s="276">
        <v>704.30741599999999</v>
      </c>
      <c r="E17" s="276">
        <v>305.90247899999991</v>
      </c>
      <c r="F17" s="352">
        <v>173.49765099999999</v>
      </c>
      <c r="G17" s="352">
        <v>145</v>
      </c>
      <c r="H17" s="352">
        <v>347.63611599999996</v>
      </c>
      <c r="I17" s="352">
        <v>390.32154100000002</v>
      </c>
      <c r="J17" s="352">
        <v>371.675365</v>
      </c>
      <c r="K17" s="352">
        <v>356.95137380000006</v>
      </c>
      <c r="L17" s="352">
        <v>390.86270579899991</v>
      </c>
      <c r="M17" s="546">
        <v>322.1084121099999</v>
      </c>
      <c r="N17" s="547"/>
    </row>
    <row r="18" spans="2:14" s="104" customFormat="1" ht="15" customHeight="1" x14ac:dyDescent="0.25">
      <c r="B18" s="103"/>
      <c r="C18" s="104" t="s">
        <v>195</v>
      </c>
      <c r="D18" s="252">
        <v>256.92</v>
      </c>
      <c r="E18" s="252">
        <v>135.69999999999999</v>
      </c>
      <c r="F18" s="352">
        <v>45.5</v>
      </c>
      <c r="G18" s="352">
        <v>69</v>
      </c>
      <c r="H18" s="352">
        <v>116.05</v>
      </c>
      <c r="I18" s="352">
        <v>91.980000000000018</v>
      </c>
      <c r="J18" s="352">
        <v>151.82</v>
      </c>
      <c r="K18" s="352">
        <v>251.53</v>
      </c>
      <c r="L18" s="352">
        <v>74.969999880000017</v>
      </c>
      <c r="M18" s="546">
        <v>0</v>
      </c>
      <c r="N18" s="547"/>
    </row>
    <row r="19" spans="2:14" s="104" customFormat="1" ht="15" customHeight="1" x14ac:dyDescent="0.25">
      <c r="B19" s="103"/>
      <c r="C19" s="104" t="s">
        <v>196</v>
      </c>
      <c r="D19" s="252">
        <v>477.19099999999997</v>
      </c>
      <c r="E19" s="252">
        <v>389.73818800000015</v>
      </c>
      <c r="F19" s="352">
        <v>615.96500000000003</v>
      </c>
      <c r="G19" s="352">
        <v>328</v>
      </c>
      <c r="H19" s="352">
        <v>1175.5</v>
      </c>
      <c r="I19" s="352">
        <v>452.72299999999996</v>
      </c>
      <c r="J19" s="352">
        <v>92.085000000000008</v>
      </c>
      <c r="K19" s="352">
        <v>232.13999871999999</v>
      </c>
      <c r="L19" s="352">
        <v>191.9</v>
      </c>
      <c r="M19" s="546">
        <v>110.76999880999999</v>
      </c>
      <c r="N19" s="529"/>
    </row>
    <row r="20" spans="2:14" s="104" customFormat="1" ht="15" customHeight="1" x14ac:dyDescent="0.25">
      <c r="B20" s="103"/>
      <c r="C20" s="104" t="s">
        <v>134</v>
      </c>
      <c r="D20" s="252">
        <v>91.41</v>
      </c>
      <c r="E20" s="252">
        <v>20.329999999999998</v>
      </c>
      <c r="F20" s="352">
        <v>21.375</v>
      </c>
      <c r="G20" s="352">
        <v>128</v>
      </c>
      <c r="H20" s="352">
        <v>69.53</v>
      </c>
      <c r="I20" s="352">
        <v>65.585000000000008</v>
      </c>
      <c r="J20" s="352">
        <v>260.10000000000002</v>
      </c>
      <c r="K20" s="352">
        <v>185.53999999999996</v>
      </c>
      <c r="L20" s="352">
        <v>18.04</v>
      </c>
      <c r="M20" s="546">
        <v>14.58</v>
      </c>
      <c r="N20" s="529"/>
    </row>
    <row r="21" spans="2:14" s="104" customFormat="1" ht="15" customHeight="1" x14ac:dyDescent="0.25">
      <c r="B21" s="103"/>
      <c r="C21" s="104" t="s">
        <v>123</v>
      </c>
      <c r="D21" s="252">
        <v>397.562656</v>
      </c>
      <c r="E21" s="252">
        <v>324.71246400000001</v>
      </c>
      <c r="F21" s="352">
        <v>752.52881000000002</v>
      </c>
      <c r="G21" s="352">
        <v>302</v>
      </c>
      <c r="H21" s="352">
        <v>1324.9378739999997</v>
      </c>
      <c r="I21" s="352">
        <v>1222.5640680000001</v>
      </c>
      <c r="J21" s="352">
        <v>1356.1333260000004</v>
      </c>
      <c r="K21" s="352">
        <v>3486.4080555200035</v>
      </c>
      <c r="L21" s="352">
        <v>4338.121175346997</v>
      </c>
      <c r="M21" s="546">
        <v>2603.9636873631011</v>
      </c>
      <c r="N21" s="529"/>
    </row>
    <row r="22" spans="2:14" s="104" customFormat="1" ht="15" customHeight="1" x14ac:dyDescent="0.25">
      <c r="B22" s="103"/>
      <c r="C22" s="104" t="s">
        <v>133</v>
      </c>
      <c r="D22" s="252">
        <v>276.58000000000004</v>
      </c>
      <c r="E22" s="252">
        <v>13.19</v>
      </c>
      <c r="F22" s="352">
        <v>22.8</v>
      </c>
      <c r="G22" s="352">
        <v>79</v>
      </c>
      <c r="H22" s="352">
        <v>100.88000000000001</v>
      </c>
      <c r="I22" s="352">
        <v>291.74700000000001</v>
      </c>
      <c r="J22" s="352">
        <v>90.800000000000011</v>
      </c>
      <c r="K22" s="352">
        <v>87.179999999999993</v>
      </c>
      <c r="L22" s="352">
        <v>0</v>
      </c>
      <c r="M22" s="546">
        <v>10.3</v>
      </c>
      <c r="N22" s="529"/>
    </row>
    <row r="23" spans="2:14" s="104" customFormat="1" ht="15" customHeight="1" x14ac:dyDescent="0.25">
      <c r="B23" s="103"/>
      <c r="C23" s="104" t="s">
        <v>121</v>
      </c>
      <c r="D23" s="252">
        <v>97.31</v>
      </c>
      <c r="E23" s="252">
        <v>134.65600000000001</v>
      </c>
      <c r="F23" s="352">
        <v>165.57500000000002</v>
      </c>
      <c r="G23" s="352">
        <v>134</v>
      </c>
      <c r="H23" s="352">
        <v>113.14</v>
      </c>
      <c r="I23" s="352">
        <v>152.75</v>
      </c>
      <c r="J23" s="352">
        <v>126.60520000000001</v>
      </c>
      <c r="K23" s="352">
        <v>0</v>
      </c>
      <c r="L23" s="352">
        <v>16.86</v>
      </c>
      <c r="M23" s="546">
        <v>39.049999999999997</v>
      </c>
      <c r="N23" s="529"/>
    </row>
    <row r="24" spans="2:14" s="104" customFormat="1" ht="15" customHeight="1" x14ac:dyDescent="0.25">
      <c r="B24" s="103"/>
      <c r="C24" s="104" t="s">
        <v>33</v>
      </c>
      <c r="D24" s="352">
        <v>1144.0689359999999</v>
      </c>
      <c r="E24" s="352">
        <v>444.213551</v>
      </c>
      <c r="F24" s="352">
        <v>324.75564799999938</v>
      </c>
      <c r="G24" s="352">
        <v>333</v>
      </c>
      <c r="H24" s="352">
        <v>529.2016910000001</v>
      </c>
      <c r="I24" s="352">
        <v>690.64872000000003</v>
      </c>
      <c r="J24" s="352">
        <v>1387.6965539999997</v>
      </c>
      <c r="K24" s="352">
        <v>1885.1520920589992</v>
      </c>
      <c r="L24" s="352">
        <v>674.96748567000213</v>
      </c>
      <c r="M24" s="546">
        <v>580.41596637000009</v>
      </c>
      <c r="N24" s="550"/>
    </row>
    <row r="25" spans="2:14" s="104" customFormat="1" ht="7.5" customHeight="1" x14ac:dyDescent="0.25">
      <c r="B25" s="103"/>
      <c r="D25" s="551"/>
      <c r="E25" s="551"/>
      <c r="F25" s="551"/>
      <c r="G25" s="551"/>
      <c r="H25" s="551"/>
      <c r="I25" s="551"/>
      <c r="J25" s="551"/>
      <c r="K25" s="551"/>
      <c r="L25" s="551"/>
      <c r="M25" s="552"/>
      <c r="N25" s="529"/>
    </row>
    <row r="26" spans="2:14" s="109" customFormat="1" ht="15.75" customHeight="1" x14ac:dyDescent="0.25">
      <c r="B26" s="537" t="s">
        <v>96</v>
      </c>
      <c r="C26" s="538"/>
      <c r="D26" s="540">
        <v>19028.487203000012</v>
      </c>
      <c r="E26" s="540">
        <v>22017.113806999994</v>
      </c>
      <c r="F26" s="540">
        <v>20062.422526000013</v>
      </c>
      <c r="G26" s="540">
        <v>31709.183499999999</v>
      </c>
      <c r="H26" s="540">
        <v>36331.40695300002</v>
      </c>
      <c r="I26" s="540">
        <v>41280.493809999993</v>
      </c>
      <c r="J26" s="540">
        <v>40300.981007000009</v>
      </c>
      <c r="K26" s="540">
        <v>41517.333609602792</v>
      </c>
      <c r="L26" s="540">
        <v>45459.284614323391</v>
      </c>
      <c r="M26" s="541">
        <v>47099.086233064882</v>
      </c>
      <c r="N26" s="553"/>
    </row>
    <row r="27" spans="2:14" s="109" customFormat="1" ht="7.5" customHeight="1" x14ac:dyDescent="0.25">
      <c r="B27" s="103"/>
      <c r="D27" s="544"/>
      <c r="E27" s="544"/>
      <c r="F27" s="544"/>
      <c r="G27" s="544"/>
      <c r="H27" s="544"/>
      <c r="I27" s="544"/>
      <c r="J27" s="544"/>
      <c r="K27" s="544"/>
      <c r="L27" s="544"/>
      <c r="M27" s="545"/>
      <c r="N27" s="533"/>
    </row>
    <row r="28" spans="2:14" s="104" customFormat="1" ht="15" customHeight="1" x14ac:dyDescent="0.25">
      <c r="B28" s="103"/>
      <c r="C28" s="104" t="s">
        <v>131</v>
      </c>
      <c r="D28" s="252">
        <v>13322.682318000014</v>
      </c>
      <c r="E28" s="252">
        <v>12554.511711999998</v>
      </c>
      <c r="F28" s="252">
        <v>10239.093197000011</v>
      </c>
      <c r="G28" s="252">
        <v>14637</v>
      </c>
      <c r="H28" s="252">
        <v>14605.007930000027</v>
      </c>
      <c r="I28" s="252">
        <v>12043.645562999996</v>
      </c>
      <c r="J28" s="252">
        <v>14494.459146000008</v>
      </c>
      <c r="K28" s="252">
        <v>11285.481603780994</v>
      </c>
      <c r="L28" s="252">
        <v>8702.5658054730902</v>
      </c>
      <c r="M28" s="253">
        <v>7274.0070505300182</v>
      </c>
      <c r="N28" s="529"/>
    </row>
    <row r="29" spans="2:14" s="104" customFormat="1" ht="15" customHeight="1" x14ac:dyDescent="0.25">
      <c r="B29" s="103"/>
      <c r="C29" s="104" t="s">
        <v>123</v>
      </c>
      <c r="D29" s="252">
        <v>3039.7059999999992</v>
      </c>
      <c r="E29" s="252">
        <v>5072.0282409999973</v>
      </c>
      <c r="F29" s="252">
        <v>5192.5211820000004</v>
      </c>
      <c r="G29" s="252">
        <v>6429</v>
      </c>
      <c r="H29" s="252">
        <v>6532.6592339999916</v>
      </c>
      <c r="I29" s="252">
        <v>5850.3693259999982</v>
      </c>
      <c r="J29" s="252">
        <v>4078.1804609999995</v>
      </c>
      <c r="K29" s="252">
        <v>5587.6239074018031</v>
      </c>
      <c r="L29" s="252">
        <v>5156.0237302209998</v>
      </c>
      <c r="M29" s="253">
        <v>2955.7899417471981</v>
      </c>
      <c r="N29" s="529"/>
    </row>
    <row r="30" spans="2:14" s="104" customFormat="1" ht="15" customHeight="1" x14ac:dyDescent="0.25">
      <c r="B30" s="103"/>
      <c r="C30" s="104" t="s">
        <v>197</v>
      </c>
      <c r="D30" s="251" t="s">
        <v>21</v>
      </c>
      <c r="E30" s="251" t="s">
        <v>21</v>
      </c>
      <c r="F30" s="251" t="s">
        <v>21</v>
      </c>
      <c r="G30" s="251" t="s">
        <v>21</v>
      </c>
      <c r="H30" s="251">
        <v>49.95</v>
      </c>
      <c r="I30" s="251">
        <v>0</v>
      </c>
      <c r="J30" s="251">
        <v>300.83</v>
      </c>
      <c r="K30" s="251">
        <v>179.87</v>
      </c>
      <c r="L30" s="251">
        <v>651.46600000000012</v>
      </c>
      <c r="M30" s="260">
        <v>194.83000149999998</v>
      </c>
      <c r="N30" s="529"/>
    </row>
    <row r="31" spans="2:14" s="104" customFormat="1" ht="15" customHeight="1" x14ac:dyDescent="0.25">
      <c r="B31" s="103"/>
      <c r="C31" s="104" t="s">
        <v>124</v>
      </c>
      <c r="D31" s="252">
        <v>1371.0308500000003</v>
      </c>
      <c r="E31" s="252">
        <v>2573.3294390000001</v>
      </c>
      <c r="F31" s="252">
        <v>1567.3641610000002</v>
      </c>
      <c r="G31" s="252">
        <v>2134.1834999999996</v>
      </c>
      <c r="H31" s="252">
        <v>1814.8439049999999</v>
      </c>
      <c r="I31" s="252">
        <v>855.56477700000028</v>
      </c>
      <c r="J31" s="252">
        <v>482.28007200000002</v>
      </c>
      <c r="K31" s="252">
        <v>463.93180460800005</v>
      </c>
      <c r="L31" s="252">
        <v>479.015999491</v>
      </c>
      <c r="M31" s="253">
        <v>246.85784819900005</v>
      </c>
      <c r="N31" s="529"/>
    </row>
    <row r="32" spans="2:14" s="104" customFormat="1" ht="15" customHeight="1" x14ac:dyDescent="0.25">
      <c r="B32" s="103"/>
      <c r="C32" s="104" t="s">
        <v>198</v>
      </c>
      <c r="D32" s="251" t="s">
        <v>21</v>
      </c>
      <c r="E32" s="251" t="s">
        <v>21</v>
      </c>
      <c r="F32" s="251">
        <v>0</v>
      </c>
      <c r="G32" s="251" t="s">
        <v>21</v>
      </c>
      <c r="H32" s="251">
        <v>0</v>
      </c>
      <c r="I32" s="251">
        <v>0</v>
      </c>
      <c r="J32" s="251">
        <v>0</v>
      </c>
      <c r="K32" s="251">
        <v>53.79</v>
      </c>
      <c r="L32" s="251">
        <v>0</v>
      </c>
      <c r="M32" s="260">
        <v>71.06</v>
      </c>
      <c r="N32" s="529"/>
    </row>
    <row r="33" spans="2:14" s="104" customFormat="1" ht="15" customHeight="1" x14ac:dyDescent="0.25">
      <c r="B33" s="103"/>
      <c r="C33" s="104" t="s">
        <v>122</v>
      </c>
      <c r="D33" s="251" t="s">
        <v>21</v>
      </c>
      <c r="E33" s="251">
        <v>1.44E-2</v>
      </c>
      <c r="F33" s="251">
        <v>26.421522000000003</v>
      </c>
      <c r="G33" s="251" t="s">
        <v>21</v>
      </c>
      <c r="H33" s="251">
        <v>0</v>
      </c>
      <c r="I33" s="251">
        <v>20.831084000000004</v>
      </c>
      <c r="J33" s="251">
        <v>22.61</v>
      </c>
      <c r="K33" s="251">
        <v>21.92</v>
      </c>
      <c r="L33" s="251">
        <v>0</v>
      </c>
      <c r="M33" s="260">
        <v>90.05</v>
      </c>
      <c r="N33" s="529"/>
    </row>
    <row r="34" spans="2:14" s="104" customFormat="1" ht="15" customHeight="1" x14ac:dyDescent="0.25">
      <c r="B34" s="103"/>
      <c r="C34" s="104" t="s">
        <v>132</v>
      </c>
      <c r="D34" s="252">
        <v>39.350999999999999</v>
      </c>
      <c r="E34" s="245" t="s">
        <v>21</v>
      </c>
      <c r="F34" s="245">
        <v>260.85892699999999</v>
      </c>
      <c r="G34" s="245" t="s">
        <v>21</v>
      </c>
      <c r="H34" s="245">
        <v>205.26999999999998</v>
      </c>
      <c r="I34" s="245">
        <v>225.375</v>
      </c>
      <c r="J34" s="245">
        <v>213.94</v>
      </c>
      <c r="K34" s="245">
        <v>309.48999989999999</v>
      </c>
      <c r="L34" s="245">
        <v>124.97499999999999</v>
      </c>
      <c r="M34" s="246">
        <v>117.18</v>
      </c>
      <c r="N34" s="529"/>
    </row>
    <row r="35" spans="2:14" s="104" customFormat="1" ht="15" customHeight="1" x14ac:dyDescent="0.25">
      <c r="B35" s="103"/>
      <c r="C35" s="104" t="s">
        <v>196</v>
      </c>
      <c r="D35" s="352" t="s">
        <v>21</v>
      </c>
      <c r="E35" s="352">
        <v>116.17</v>
      </c>
      <c r="F35" s="352">
        <v>49.019999999999996</v>
      </c>
      <c r="G35" s="352">
        <v>144</v>
      </c>
      <c r="H35" s="352">
        <v>186.18</v>
      </c>
      <c r="I35" s="352">
        <v>49.180000000000007</v>
      </c>
      <c r="J35" s="352">
        <v>164.5</v>
      </c>
      <c r="K35" s="352">
        <v>71.664999999999992</v>
      </c>
      <c r="L35" s="352">
        <v>78.957000999899989</v>
      </c>
      <c r="M35" s="546">
        <v>109.29</v>
      </c>
      <c r="N35" s="529"/>
    </row>
    <row r="36" spans="2:14" s="104" customFormat="1" ht="15" customHeight="1" x14ac:dyDescent="0.25">
      <c r="B36" s="103"/>
      <c r="C36" s="104" t="s">
        <v>125</v>
      </c>
      <c r="D36" s="252">
        <v>51.54</v>
      </c>
      <c r="E36" s="252">
        <v>217.57950299999999</v>
      </c>
      <c r="F36" s="252">
        <v>222.68908700000003</v>
      </c>
      <c r="G36" s="252">
        <v>168</v>
      </c>
      <c r="H36" s="252">
        <v>432.56932</v>
      </c>
      <c r="I36" s="252">
        <v>397.71958199999995</v>
      </c>
      <c r="J36" s="252">
        <v>255.20731400000005</v>
      </c>
      <c r="K36" s="252">
        <v>687.42787022000016</v>
      </c>
      <c r="L36" s="252">
        <v>379.63940509800005</v>
      </c>
      <c r="M36" s="253">
        <v>381.11148219999995</v>
      </c>
      <c r="N36" s="529"/>
    </row>
    <row r="37" spans="2:14" s="104" customFormat="1" ht="15" customHeight="1" x14ac:dyDescent="0.25">
      <c r="B37" s="103"/>
      <c r="C37" s="104" t="s">
        <v>199</v>
      </c>
      <c r="D37" s="251" t="s">
        <v>21</v>
      </c>
      <c r="E37" s="251" t="s">
        <v>21</v>
      </c>
      <c r="F37" s="251">
        <v>25.76</v>
      </c>
      <c r="G37" s="251" t="s">
        <v>21</v>
      </c>
      <c r="H37" s="251">
        <v>353.10500000000008</v>
      </c>
      <c r="I37" s="251">
        <v>397.16000000000008</v>
      </c>
      <c r="J37" s="251">
        <v>137</v>
      </c>
      <c r="K37" s="251">
        <v>157.47999780000001</v>
      </c>
      <c r="L37" s="251">
        <v>247.60999950000004</v>
      </c>
      <c r="M37" s="260">
        <v>447.25300099899999</v>
      </c>
      <c r="N37" s="529"/>
    </row>
    <row r="38" spans="2:14" s="104" customFormat="1" ht="15" customHeight="1" x14ac:dyDescent="0.25">
      <c r="B38" s="103"/>
      <c r="C38" s="104" t="s">
        <v>33</v>
      </c>
      <c r="D38" s="352">
        <v>1204.1770349999999</v>
      </c>
      <c r="E38" s="352">
        <v>1483.4805120000001</v>
      </c>
      <c r="F38" s="352">
        <v>2478.6944500000027</v>
      </c>
      <c r="G38" s="352">
        <v>8197</v>
      </c>
      <c r="H38" s="352">
        <v>12151.821564</v>
      </c>
      <c r="I38" s="352">
        <v>21440.648477999996</v>
      </c>
      <c r="J38" s="352">
        <v>20151.974014000003</v>
      </c>
      <c r="K38" s="352">
        <v>22698.653425892</v>
      </c>
      <c r="L38" s="352">
        <v>29639.031673540401</v>
      </c>
      <c r="M38" s="546">
        <v>35211.656907889665</v>
      </c>
      <c r="N38" s="550"/>
    </row>
    <row r="39" spans="2:14" s="104" customFormat="1" ht="15" customHeight="1" x14ac:dyDescent="0.25">
      <c r="B39" s="103"/>
      <c r="D39" s="551"/>
      <c r="E39" s="551"/>
      <c r="F39" s="551"/>
      <c r="G39" s="551"/>
      <c r="H39" s="551"/>
      <c r="I39" s="551"/>
      <c r="J39" s="551"/>
      <c r="K39" s="551"/>
      <c r="L39" s="551"/>
      <c r="M39" s="552"/>
      <c r="N39" s="529"/>
    </row>
    <row r="40" spans="2:14" s="109" customFormat="1" ht="15.75" customHeight="1" x14ac:dyDescent="0.25">
      <c r="B40" s="537" t="s">
        <v>63</v>
      </c>
      <c r="C40" s="538"/>
      <c r="D40" s="540">
        <v>246.81199999999995</v>
      </c>
      <c r="E40" s="540">
        <v>322.7178770000001</v>
      </c>
      <c r="F40" s="540">
        <v>257.48099999999999</v>
      </c>
      <c r="G40" s="540">
        <v>148</v>
      </c>
      <c r="H40" s="540">
        <v>252.14300000000003</v>
      </c>
      <c r="I40" s="540">
        <v>313.37899999999991</v>
      </c>
      <c r="J40" s="540">
        <v>401.81604500000003</v>
      </c>
      <c r="K40" s="540">
        <v>497.02977299949998</v>
      </c>
      <c r="L40" s="540">
        <v>399.78655999890003</v>
      </c>
      <c r="M40" s="541">
        <v>380.05000000000007</v>
      </c>
      <c r="N40" s="554"/>
    </row>
    <row r="41" spans="2:14" s="109" customFormat="1" ht="6" customHeight="1" x14ac:dyDescent="0.25">
      <c r="B41" s="103"/>
      <c r="D41" s="544"/>
      <c r="E41" s="544"/>
      <c r="F41" s="544"/>
      <c r="G41" s="544"/>
      <c r="H41" s="544"/>
      <c r="I41" s="544"/>
      <c r="J41" s="544"/>
      <c r="K41" s="544"/>
      <c r="L41" s="544"/>
      <c r="M41" s="545"/>
      <c r="N41" s="533"/>
    </row>
    <row r="42" spans="2:14" s="104" customFormat="1" ht="15" customHeight="1" x14ac:dyDescent="0.25">
      <c r="B42" s="103"/>
      <c r="C42" s="104" t="s">
        <v>131</v>
      </c>
      <c r="D42" s="252">
        <v>244.09099999999995</v>
      </c>
      <c r="E42" s="252">
        <v>317.92341400000009</v>
      </c>
      <c r="F42" s="252">
        <v>222.02499999999998</v>
      </c>
      <c r="G42" s="252">
        <v>147</v>
      </c>
      <c r="H42" s="252">
        <v>215.15200000000002</v>
      </c>
      <c r="I42" s="245">
        <v>313.37899999999991</v>
      </c>
      <c r="J42" s="245">
        <v>334.82417600000002</v>
      </c>
      <c r="K42" s="245">
        <v>451.26326699949999</v>
      </c>
      <c r="L42" s="245">
        <v>354.11255999900004</v>
      </c>
      <c r="M42" s="246">
        <v>335.02100000000007</v>
      </c>
      <c r="N42" s="529"/>
    </row>
    <row r="43" spans="2:14" s="104" customFormat="1" ht="15" customHeight="1" x14ac:dyDescent="0.25">
      <c r="B43" s="103"/>
      <c r="C43" s="104" t="s">
        <v>198</v>
      </c>
      <c r="D43" s="252">
        <v>2.7159999999999997</v>
      </c>
      <c r="E43" s="252">
        <v>4.7016999999999998</v>
      </c>
      <c r="F43" s="245" t="s">
        <v>21</v>
      </c>
      <c r="G43" s="245" t="s">
        <v>21</v>
      </c>
      <c r="H43" s="245" t="s">
        <v>21</v>
      </c>
      <c r="I43" s="245" t="s">
        <v>21</v>
      </c>
      <c r="J43" s="245">
        <v>22.811999999999998</v>
      </c>
      <c r="K43" s="245">
        <v>0</v>
      </c>
      <c r="L43" s="245">
        <v>0</v>
      </c>
      <c r="M43" s="246">
        <v>0</v>
      </c>
      <c r="N43" s="529"/>
    </row>
    <row r="44" spans="2:14" s="104" customFormat="1" ht="15" customHeight="1" x14ac:dyDescent="0.25">
      <c r="B44" s="103"/>
      <c r="C44" s="104" t="s">
        <v>200</v>
      </c>
      <c r="D44" s="251" t="s">
        <v>21</v>
      </c>
      <c r="E44" s="251" t="s">
        <v>21</v>
      </c>
      <c r="F44" s="251" t="s">
        <v>21</v>
      </c>
      <c r="G44" s="251" t="s">
        <v>21</v>
      </c>
      <c r="H44" s="251" t="s">
        <v>21</v>
      </c>
      <c r="I44" s="251" t="s">
        <v>21</v>
      </c>
      <c r="J44" s="251">
        <v>0</v>
      </c>
      <c r="K44" s="251">
        <v>0</v>
      </c>
      <c r="L44" s="251">
        <v>3.2000000000000001E-2</v>
      </c>
      <c r="M44" s="246">
        <v>0</v>
      </c>
      <c r="N44" s="529"/>
    </row>
    <row r="45" spans="2:14" s="104" customFormat="1" ht="15" customHeight="1" x14ac:dyDescent="0.2">
      <c r="B45" s="103"/>
      <c r="C45" s="104" t="s">
        <v>33</v>
      </c>
      <c r="D45" s="276">
        <v>5.0000000000000001E-3</v>
      </c>
      <c r="E45" s="276">
        <v>9.2762999999999998E-2</v>
      </c>
      <c r="F45" s="276">
        <v>35.456000000000017</v>
      </c>
      <c r="G45" s="276">
        <v>1</v>
      </c>
      <c r="H45" s="276">
        <v>36.991</v>
      </c>
      <c r="I45" s="167" t="s">
        <v>21</v>
      </c>
      <c r="J45" s="167">
        <v>44.179868999999997</v>
      </c>
      <c r="K45" s="167">
        <v>45.766506</v>
      </c>
      <c r="L45" s="167">
        <v>45.641999999900008</v>
      </c>
      <c r="M45" s="246">
        <v>45.029000000000003</v>
      </c>
      <c r="N45" s="550"/>
    </row>
    <row r="46" spans="2:14" s="104" customFormat="1" ht="7.5" customHeight="1" x14ac:dyDescent="0.25">
      <c r="B46" s="103"/>
      <c r="D46" s="551"/>
      <c r="E46" s="551"/>
      <c r="F46" s="551"/>
      <c r="G46" s="551"/>
      <c r="H46" s="551"/>
      <c r="I46" s="551"/>
      <c r="J46" s="551"/>
      <c r="K46" s="551"/>
      <c r="L46" s="551"/>
      <c r="M46" s="552"/>
      <c r="N46" s="529"/>
    </row>
    <row r="47" spans="2:14" s="109" customFormat="1" ht="15.75" customHeight="1" x14ac:dyDescent="0.25">
      <c r="B47" s="537" t="s">
        <v>64</v>
      </c>
      <c r="C47" s="538"/>
      <c r="D47" s="540">
        <v>866.92104999999992</v>
      </c>
      <c r="E47" s="540">
        <v>2114.3895900000002</v>
      </c>
      <c r="F47" s="540">
        <v>2908.2837629999985</v>
      </c>
      <c r="G47" s="540">
        <v>2971</v>
      </c>
      <c r="H47" s="540">
        <v>4936.6854330000024</v>
      </c>
      <c r="I47" s="540">
        <v>6318.0484139999971</v>
      </c>
      <c r="J47" s="540">
        <v>6100.0181269999994</v>
      </c>
      <c r="K47" s="540">
        <v>7241.4760453343015</v>
      </c>
      <c r="L47" s="540">
        <v>6876.6418741469006</v>
      </c>
      <c r="M47" s="541">
        <v>4953.6484197794089</v>
      </c>
      <c r="N47" s="553"/>
    </row>
    <row r="48" spans="2:14" s="109" customFormat="1" ht="7.5" customHeight="1" x14ac:dyDescent="0.25">
      <c r="B48" s="103"/>
      <c r="D48" s="544"/>
      <c r="E48" s="544"/>
      <c r="F48" s="544"/>
      <c r="G48" s="544"/>
      <c r="H48" s="544"/>
      <c r="I48" s="544"/>
      <c r="J48" s="544"/>
      <c r="K48" s="544"/>
      <c r="L48" s="544"/>
      <c r="M48" s="545"/>
      <c r="N48" s="533"/>
    </row>
    <row r="49" spans="2:14" s="104" customFormat="1" ht="15" customHeight="1" x14ac:dyDescent="0.25">
      <c r="B49" s="103"/>
      <c r="C49" s="104" t="s">
        <v>128</v>
      </c>
      <c r="D49" s="252">
        <v>40.699999999999996</v>
      </c>
      <c r="E49" s="252">
        <v>37.61999999999999</v>
      </c>
      <c r="F49" s="245" t="s">
        <v>21</v>
      </c>
      <c r="G49" s="245">
        <v>27</v>
      </c>
      <c r="H49" s="245">
        <v>11.68</v>
      </c>
      <c r="I49" s="245">
        <v>16.670000000000002</v>
      </c>
      <c r="J49" s="245">
        <v>0</v>
      </c>
      <c r="K49" s="245">
        <v>0</v>
      </c>
      <c r="L49" s="245">
        <v>0</v>
      </c>
      <c r="M49" s="246">
        <v>0</v>
      </c>
      <c r="N49" s="529"/>
    </row>
    <row r="50" spans="2:14" s="104" customFormat="1" ht="15" customHeight="1" x14ac:dyDescent="0.25">
      <c r="B50" s="103"/>
      <c r="C50" s="104" t="s">
        <v>131</v>
      </c>
      <c r="D50" s="252">
        <v>156.35352500000002</v>
      </c>
      <c r="E50" s="252">
        <v>597.12727700000028</v>
      </c>
      <c r="F50" s="252">
        <v>904.08108099999913</v>
      </c>
      <c r="G50" s="252">
        <v>1118</v>
      </c>
      <c r="H50" s="252">
        <v>1817.032397000002</v>
      </c>
      <c r="I50" s="252">
        <v>1904.073851999997</v>
      </c>
      <c r="J50" s="252">
        <v>2151.2649420000002</v>
      </c>
      <c r="K50" s="252">
        <v>1733.4329375903014</v>
      </c>
      <c r="L50" s="252">
        <v>1734.7520310843001</v>
      </c>
      <c r="M50" s="253">
        <v>1847.4310872799986</v>
      </c>
      <c r="N50" s="529"/>
    </row>
    <row r="51" spans="2:14" s="104" customFormat="1" ht="15" customHeight="1" x14ac:dyDescent="0.25">
      <c r="B51" s="103"/>
      <c r="C51" s="104" t="s">
        <v>129</v>
      </c>
      <c r="D51" s="252">
        <v>175.96299999999994</v>
      </c>
      <c r="E51" s="252">
        <v>311.52500000000003</v>
      </c>
      <c r="F51" s="252">
        <v>452.77999999999992</v>
      </c>
      <c r="G51" s="252">
        <v>720</v>
      </c>
      <c r="H51" s="252">
        <v>801.46550000000013</v>
      </c>
      <c r="I51" s="252">
        <v>772.303</v>
      </c>
      <c r="J51" s="252">
        <v>974.4129999999999</v>
      </c>
      <c r="K51" s="252">
        <v>812.97499882999989</v>
      </c>
      <c r="L51" s="252">
        <v>808.9399995</v>
      </c>
      <c r="M51" s="253">
        <v>366.19999939979999</v>
      </c>
      <c r="N51" s="529"/>
    </row>
    <row r="52" spans="2:14" s="104" customFormat="1" ht="15" customHeight="1" x14ac:dyDescent="0.25">
      <c r="B52" s="103"/>
      <c r="C52" s="104" t="s">
        <v>126</v>
      </c>
      <c r="D52" s="252">
        <v>63.78</v>
      </c>
      <c r="E52" s="252">
        <v>56.08</v>
      </c>
      <c r="F52" s="252">
        <v>34.230000000000004</v>
      </c>
      <c r="G52" s="252">
        <v>11</v>
      </c>
      <c r="H52" s="252">
        <v>11.6</v>
      </c>
      <c r="I52" s="252">
        <v>23.41</v>
      </c>
      <c r="J52" s="252">
        <v>23.97</v>
      </c>
      <c r="K52" s="252">
        <v>16.73</v>
      </c>
      <c r="L52" s="252">
        <v>11.8</v>
      </c>
      <c r="M52" s="253">
        <v>25.979999999999997</v>
      </c>
      <c r="N52" s="529"/>
    </row>
    <row r="53" spans="2:14" s="104" customFormat="1" ht="15" customHeight="1" x14ac:dyDescent="0.25">
      <c r="B53" s="103"/>
      <c r="C53" s="104" t="s">
        <v>121</v>
      </c>
      <c r="D53" s="252">
        <v>68.36099999999999</v>
      </c>
      <c r="E53" s="245" t="s">
        <v>21</v>
      </c>
      <c r="F53" s="245">
        <v>11.36</v>
      </c>
      <c r="G53" s="555" t="s">
        <v>21</v>
      </c>
      <c r="H53" s="555">
        <v>10.07325</v>
      </c>
      <c r="I53" s="555">
        <v>3.7999999999999999E-2</v>
      </c>
      <c r="J53" s="555">
        <v>0</v>
      </c>
      <c r="K53" s="555">
        <v>16.259999999999998</v>
      </c>
      <c r="L53" s="555">
        <v>0</v>
      </c>
      <c r="M53" s="556">
        <v>0</v>
      </c>
      <c r="N53" s="529"/>
    </row>
    <row r="54" spans="2:14" s="104" customFormat="1" ht="15" customHeight="1" x14ac:dyDescent="0.25">
      <c r="B54" s="103"/>
      <c r="C54" s="104" t="s">
        <v>201</v>
      </c>
      <c r="D54" s="555" t="s">
        <v>21</v>
      </c>
      <c r="E54" s="555" t="s">
        <v>21</v>
      </c>
      <c r="F54" s="555" t="s">
        <v>21</v>
      </c>
      <c r="G54" s="555" t="s">
        <v>21</v>
      </c>
      <c r="H54" s="555" t="s">
        <v>21</v>
      </c>
      <c r="I54" s="555">
        <v>0</v>
      </c>
      <c r="J54" s="555">
        <v>0</v>
      </c>
      <c r="K54" s="555">
        <v>0</v>
      </c>
      <c r="L54" s="555">
        <v>0</v>
      </c>
      <c r="M54" s="556">
        <v>0</v>
      </c>
      <c r="N54" s="529"/>
    </row>
    <row r="55" spans="2:14" s="104" customFormat="1" ht="15" customHeight="1" x14ac:dyDescent="0.25">
      <c r="B55" s="103"/>
      <c r="C55" s="104" t="s">
        <v>202</v>
      </c>
      <c r="D55" s="555" t="s">
        <v>21</v>
      </c>
      <c r="E55" s="555" t="s">
        <v>21</v>
      </c>
      <c r="F55" s="555" t="s">
        <v>21</v>
      </c>
      <c r="G55" s="555" t="s">
        <v>21</v>
      </c>
      <c r="H55" s="555" t="s">
        <v>21</v>
      </c>
      <c r="I55" s="555">
        <v>0</v>
      </c>
      <c r="J55" s="555">
        <v>0</v>
      </c>
      <c r="K55" s="555">
        <v>0</v>
      </c>
      <c r="L55" s="555">
        <v>0</v>
      </c>
      <c r="M55" s="556">
        <v>0</v>
      </c>
      <c r="N55" s="529"/>
    </row>
    <row r="56" spans="2:14" s="104" customFormat="1" ht="15" customHeight="1" x14ac:dyDescent="0.25">
      <c r="B56" s="103"/>
      <c r="C56" s="104" t="s">
        <v>203</v>
      </c>
      <c r="D56" s="555" t="s">
        <v>21</v>
      </c>
      <c r="E56" s="555" t="s">
        <v>21</v>
      </c>
      <c r="F56" s="555" t="s">
        <v>21</v>
      </c>
      <c r="G56" s="555" t="s">
        <v>21</v>
      </c>
      <c r="H56" s="555">
        <v>28.408999999999999</v>
      </c>
      <c r="I56" s="555">
        <v>22.770000000000003</v>
      </c>
      <c r="J56" s="555">
        <v>0</v>
      </c>
      <c r="K56" s="555">
        <v>0</v>
      </c>
      <c r="L56" s="555">
        <v>0</v>
      </c>
      <c r="M56" s="556">
        <v>0</v>
      </c>
      <c r="N56" s="529"/>
    </row>
    <row r="57" spans="2:14" s="104" customFormat="1" ht="15" customHeight="1" x14ac:dyDescent="0.25">
      <c r="B57" s="103"/>
      <c r="C57" s="104" t="s">
        <v>204</v>
      </c>
      <c r="D57" s="555" t="s">
        <v>21</v>
      </c>
      <c r="E57" s="555" t="s">
        <v>21</v>
      </c>
      <c r="F57" s="555" t="s">
        <v>21</v>
      </c>
      <c r="G57" s="555" t="s">
        <v>21</v>
      </c>
      <c r="H57" s="555" t="s">
        <v>21</v>
      </c>
      <c r="I57" s="555">
        <v>0</v>
      </c>
      <c r="J57" s="555">
        <v>0</v>
      </c>
      <c r="K57" s="555">
        <v>0</v>
      </c>
      <c r="L57" s="555">
        <v>0</v>
      </c>
      <c r="M57" s="556">
        <v>0</v>
      </c>
      <c r="N57" s="529"/>
    </row>
    <row r="58" spans="2:14" s="104" customFormat="1" ht="15" customHeight="1" x14ac:dyDescent="0.25">
      <c r="B58" s="103"/>
      <c r="C58" s="104" t="s">
        <v>205</v>
      </c>
      <c r="D58" s="252">
        <v>21.84</v>
      </c>
      <c r="E58" s="555" t="s">
        <v>21</v>
      </c>
      <c r="F58" s="555">
        <v>62.83</v>
      </c>
      <c r="G58" s="555" t="s">
        <v>21</v>
      </c>
      <c r="H58" s="555" t="s">
        <v>21</v>
      </c>
      <c r="I58" s="555">
        <v>0</v>
      </c>
      <c r="J58" s="555">
        <v>0</v>
      </c>
      <c r="K58" s="555">
        <v>0</v>
      </c>
      <c r="L58" s="555">
        <v>0</v>
      </c>
      <c r="M58" s="556">
        <v>0</v>
      </c>
      <c r="N58" s="529"/>
    </row>
    <row r="59" spans="2:14" s="104" customFormat="1" ht="15" customHeight="1" x14ac:dyDescent="0.25">
      <c r="B59" s="103"/>
      <c r="C59" s="104" t="s">
        <v>206</v>
      </c>
      <c r="D59" s="555" t="s">
        <v>21</v>
      </c>
      <c r="E59" s="555" t="s">
        <v>21</v>
      </c>
      <c r="F59" s="555" t="s">
        <v>21</v>
      </c>
      <c r="G59" s="555" t="s">
        <v>21</v>
      </c>
      <c r="H59" s="555" t="s">
        <v>21</v>
      </c>
      <c r="I59" s="555">
        <v>0</v>
      </c>
      <c r="J59" s="555">
        <v>0</v>
      </c>
      <c r="K59" s="555">
        <v>0</v>
      </c>
      <c r="L59" s="555">
        <v>0</v>
      </c>
      <c r="M59" s="556">
        <v>0</v>
      </c>
      <c r="N59" s="529"/>
    </row>
    <row r="60" spans="2:14" s="104" customFormat="1" ht="15" customHeight="1" x14ac:dyDescent="0.25">
      <c r="B60" s="103"/>
      <c r="C60" s="104" t="s">
        <v>33</v>
      </c>
      <c r="D60" s="352">
        <v>339.92352499999998</v>
      </c>
      <c r="E60" s="352">
        <v>1112.037313</v>
      </c>
      <c r="F60" s="352">
        <v>1443.0026819999996</v>
      </c>
      <c r="G60" s="352">
        <v>1095</v>
      </c>
      <c r="H60" s="557">
        <v>2256.4252860000001</v>
      </c>
      <c r="I60" s="557">
        <v>3578.7835620000005</v>
      </c>
      <c r="J60" s="557">
        <v>2950.3701849999998</v>
      </c>
      <c r="K60" s="557">
        <v>4662.078108914</v>
      </c>
      <c r="L60" s="557">
        <v>4321.1498435625999</v>
      </c>
      <c r="M60" s="558">
        <v>2714.0373330996099</v>
      </c>
      <c r="N60" s="547"/>
    </row>
    <row r="61" spans="2:14" s="104" customFormat="1" ht="8.25" customHeight="1" x14ac:dyDescent="0.25">
      <c r="B61" s="103"/>
      <c r="D61" s="352"/>
      <c r="E61" s="352"/>
      <c r="F61" s="352"/>
      <c r="G61" s="352"/>
      <c r="H61" s="352"/>
      <c r="I61" s="352"/>
      <c r="J61" s="352"/>
      <c r="K61" s="352"/>
      <c r="L61" s="352"/>
      <c r="M61" s="546"/>
      <c r="N61" s="529"/>
    </row>
    <row r="62" spans="2:14" s="104" customFormat="1" ht="15" customHeight="1" x14ac:dyDescent="0.25">
      <c r="B62" s="537"/>
      <c r="C62" s="538" t="s">
        <v>89</v>
      </c>
      <c r="D62" s="540">
        <v>6.8993879999999992</v>
      </c>
      <c r="E62" s="540">
        <v>40.22</v>
      </c>
      <c r="F62" s="540">
        <v>38.994080000000004</v>
      </c>
      <c r="G62" s="540">
        <v>51</v>
      </c>
      <c r="H62" s="540">
        <v>52.356999999999999</v>
      </c>
      <c r="I62" s="540">
        <v>1.7323979999999999</v>
      </c>
      <c r="J62" s="540">
        <v>3.3149999999999998E-3</v>
      </c>
      <c r="K62" s="540">
        <v>19.844572000000003</v>
      </c>
      <c r="L62" s="540">
        <v>7.2703998800000003E-2</v>
      </c>
      <c r="M62" s="541">
        <v>0</v>
      </c>
      <c r="N62" s="553"/>
    </row>
    <row r="63" spans="2:14" s="104" customFormat="1" ht="6" customHeight="1" x14ac:dyDescent="0.25">
      <c r="B63" s="103"/>
      <c r="C63" s="109"/>
      <c r="D63" s="544"/>
      <c r="E63" s="544"/>
      <c r="F63" s="544"/>
      <c r="G63" s="544"/>
      <c r="H63" s="544"/>
      <c r="I63" s="544"/>
      <c r="J63" s="544"/>
      <c r="K63" s="544"/>
      <c r="L63" s="544"/>
      <c r="M63" s="545"/>
      <c r="N63" s="529"/>
    </row>
    <row r="64" spans="2:14" s="104" customFormat="1" ht="15" customHeight="1" x14ac:dyDescent="0.2">
      <c r="B64" s="103"/>
      <c r="C64" s="104" t="s">
        <v>131</v>
      </c>
      <c r="D64" s="276">
        <v>5.8729999999999993</v>
      </c>
      <c r="E64" s="276">
        <v>39.28</v>
      </c>
      <c r="F64" s="276">
        <v>37.653080000000003</v>
      </c>
      <c r="G64" s="276">
        <v>50</v>
      </c>
      <c r="H64" s="277">
        <v>52.16</v>
      </c>
      <c r="I64" s="277">
        <v>0</v>
      </c>
      <c r="J64" s="277">
        <v>3.3149999999999998E-3</v>
      </c>
      <c r="K64" s="277">
        <v>19.844572000000003</v>
      </c>
      <c r="L64" s="277">
        <v>5.1703999E-2</v>
      </c>
      <c r="M64" s="559">
        <v>0</v>
      </c>
      <c r="N64" s="529"/>
    </row>
    <row r="65" spans="2:14" s="104" customFormat="1" ht="15" customHeight="1" x14ac:dyDescent="0.25">
      <c r="B65" s="103"/>
      <c r="C65" s="104" t="s">
        <v>33</v>
      </c>
      <c r="D65" s="352">
        <v>1.0263880000000001</v>
      </c>
      <c r="E65" s="352">
        <v>0.94000000000000006</v>
      </c>
      <c r="F65" s="352">
        <v>1.3410000000000011</v>
      </c>
      <c r="G65" s="352">
        <v>1</v>
      </c>
      <c r="H65" s="352">
        <v>0.19699999999999998</v>
      </c>
      <c r="I65" s="352">
        <v>1.7323979999999999</v>
      </c>
      <c r="J65" s="352">
        <v>0</v>
      </c>
      <c r="K65" s="352">
        <v>0</v>
      </c>
      <c r="L65" s="352">
        <v>2.0999999800000002E-2</v>
      </c>
      <c r="M65" s="546">
        <v>0</v>
      </c>
      <c r="N65" s="529"/>
    </row>
    <row r="66" spans="2:14" s="104" customFormat="1" ht="15" hidden="1" customHeight="1" x14ac:dyDescent="0.25">
      <c r="B66" s="103"/>
      <c r="D66" s="259"/>
      <c r="E66" s="259"/>
      <c r="F66" s="259"/>
      <c r="G66" s="259"/>
      <c r="H66" s="259"/>
      <c r="I66" s="259"/>
      <c r="J66" s="259"/>
      <c r="K66" s="259"/>
      <c r="L66" s="259"/>
      <c r="M66" s="560"/>
      <c r="N66" s="529"/>
    </row>
    <row r="67" spans="2:14" s="104" customFormat="1" ht="15" hidden="1" customHeight="1" x14ac:dyDescent="0.25">
      <c r="B67" s="537"/>
      <c r="C67" s="538" t="s">
        <v>82</v>
      </c>
      <c r="D67" s="539">
        <v>0</v>
      </c>
      <c r="E67" s="539">
        <v>0</v>
      </c>
      <c r="F67" s="539">
        <v>0</v>
      </c>
      <c r="G67" s="539">
        <v>0</v>
      </c>
      <c r="H67" s="539">
        <v>0</v>
      </c>
      <c r="I67" s="539"/>
      <c r="J67" s="539"/>
      <c r="K67" s="539"/>
      <c r="L67" s="539"/>
      <c r="M67" s="561"/>
      <c r="N67" s="529"/>
    </row>
    <row r="68" spans="2:14" s="104" customFormat="1" ht="15" hidden="1" customHeight="1" x14ac:dyDescent="0.25">
      <c r="B68" s="103"/>
      <c r="C68" s="109"/>
      <c r="D68" s="543"/>
      <c r="E68" s="543"/>
      <c r="F68" s="543"/>
      <c r="G68" s="543"/>
      <c r="H68" s="543"/>
      <c r="I68" s="543"/>
      <c r="J68" s="543"/>
      <c r="K68" s="543"/>
      <c r="L68" s="543"/>
      <c r="M68" s="562"/>
      <c r="N68" s="529"/>
    </row>
    <row r="69" spans="2:14" s="104" customFormat="1" ht="15" hidden="1" customHeight="1" x14ac:dyDescent="0.25">
      <c r="B69" s="103"/>
      <c r="C69" s="104" t="s">
        <v>130</v>
      </c>
      <c r="D69" s="259" t="s">
        <v>21</v>
      </c>
      <c r="E69" s="259" t="s">
        <v>21</v>
      </c>
      <c r="F69" s="259" t="s">
        <v>21</v>
      </c>
      <c r="G69" s="259" t="s">
        <v>21</v>
      </c>
      <c r="H69" s="259" t="s">
        <v>21</v>
      </c>
      <c r="I69" s="259"/>
      <c r="J69" s="259"/>
      <c r="K69" s="259"/>
      <c r="L69" s="259"/>
      <c r="M69" s="560"/>
      <c r="N69" s="529"/>
    </row>
    <row r="70" spans="2:14" s="104" customFormat="1" ht="7.5" customHeight="1" x14ac:dyDescent="0.25">
      <c r="B70" s="145"/>
      <c r="C70" s="146"/>
      <c r="D70" s="147"/>
      <c r="E70" s="147"/>
      <c r="F70" s="147"/>
      <c r="G70" s="147"/>
      <c r="H70" s="147"/>
      <c r="I70" s="147"/>
      <c r="J70" s="147"/>
      <c r="K70" s="147"/>
      <c r="L70" s="147"/>
      <c r="M70" s="563"/>
      <c r="N70" s="529"/>
    </row>
    <row r="71" spans="2:14" ht="7.5" hidden="1" customHeight="1" x14ac:dyDescent="0.2"/>
    <row r="72" spans="2:14" ht="12.75" customHeight="1" x14ac:dyDescent="0.2">
      <c r="B72" s="279" t="s">
        <v>120</v>
      </c>
    </row>
    <row r="73" spans="2:14" ht="12.75" customHeight="1" x14ac:dyDescent="0.2">
      <c r="B73" s="88" t="s">
        <v>135</v>
      </c>
    </row>
    <row r="74" spans="2:14" s="564" customFormat="1" ht="12.75" customHeight="1" x14ac:dyDescent="0.2">
      <c r="B74" s="279" t="s">
        <v>37</v>
      </c>
      <c r="N74" s="207"/>
    </row>
    <row r="75" spans="2:14" s="564" customFormat="1" x14ac:dyDescent="0.2">
      <c r="N75" s="207"/>
    </row>
    <row r="76" spans="2:14" s="565" customFormat="1" x14ac:dyDescent="0.2">
      <c r="N76" s="207"/>
    </row>
    <row r="77" spans="2:14" s="564" customFormat="1" x14ac:dyDescent="0.2">
      <c r="N77" s="207"/>
    </row>
    <row r="78" spans="2:14" s="564" customFormat="1" x14ac:dyDescent="0.2">
      <c r="N78" s="207"/>
    </row>
    <row r="79" spans="2:14" s="564" customFormat="1" x14ac:dyDescent="0.2">
      <c r="N79" s="207"/>
    </row>
    <row r="80" spans="2:14" s="564" customFormat="1" x14ac:dyDescent="0.2">
      <c r="N80" s="207"/>
    </row>
    <row r="81" spans="14:14" s="564" customFormat="1" x14ac:dyDescent="0.2">
      <c r="N81" s="207"/>
    </row>
    <row r="82" spans="14:14" s="564" customFormat="1" x14ac:dyDescent="0.2">
      <c r="N82" s="207"/>
    </row>
    <row r="83" spans="14:14" s="564" customFormat="1" x14ac:dyDescent="0.2">
      <c r="N83" s="207"/>
    </row>
    <row r="84" spans="14:14" s="564" customFormat="1" x14ac:dyDescent="0.2">
      <c r="N84" s="207"/>
    </row>
    <row r="85" spans="14:14" s="564" customFormat="1" x14ac:dyDescent="0.2">
      <c r="N85" s="207"/>
    </row>
    <row r="86" spans="14:14" s="564" customFormat="1" x14ac:dyDescent="0.2">
      <c r="N86" s="207"/>
    </row>
    <row r="87" spans="14:14" s="564" customFormat="1" x14ac:dyDescent="0.2">
      <c r="N87" s="207"/>
    </row>
    <row r="88" spans="14:14" s="564" customFormat="1" x14ac:dyDescent="0.2">
      <c r="N88" s="207"/>
    </row>
    <row r="89" spans="14:14" s="564" customFormat="1" x14ac:dyDescent="0.2">
      <c r="N89" s="207"/>
    </row>
    <row r="90" spans="14:14" s="564" customFormat="1" x14ac:dyDescent="0.2">
      <c r="N90" s="207"/>
    </row>
    <row r="91" spans="14:14" s="564" customFormat="1" x14ac:dyDescent="0.2">
      <c r="N91" s="207"/>
    </row>
  </sheetData>
  <mergeCells count="3">
    <mergeCell ref="B5:M5"/>
    <mergeCell ref="B6:M6"/>
    <mergeCell ref="B8:C8"/>
  </mergeCells>
  <printOptions horizontalCentered="1" verticalCentered="1"/>
  <pageMargins left="0" right="0" top="0.39370078740157483" bottom="0.39370078740157483" header="0" footer="0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022C-2FAA-4EB3-807D-FB2616ACE0E2}">
  <sheetPr>
    <pageSetUpPr fitToPage="1"/>
  </sheetPr>
  <dimension ref="A1:N77"/>
  <sheetViews>
    <sheetView showGridLines="0" zoomScaleNormal="100" zoomScaleSheetLayoutView="90" workbookViewId="0">
      <selection activeCell="D5" sqref="D5:M69"/>
    </sheetView>
  </sheetViews>
  <sheetFormatPr baseColWidth="10" defaultColWidth="9.140625" defaultRowHeight="12.75" x14ac:dyDescent="0.2"/>
  <cols>
    <col min="1" max="1" width="4.7109375" style="166" customWidth="1"/>
    <col min="2" max="2" width="4.28515625" style="166" customWidth="1"/>
    <col min="3" max="3" width="28.28515625" style="166" customWidth="1"/>
    <col min="4" max="6" width="14.7109375" style="166" customWidth="1"/>
    <col min="7" max="13" width="14.7109375" style="174" customWidth="1"/>
    <col min="14" max="14" width="17.42578125" style="166" customWidth="1"/>
    <col min="15" max="16384" width="9.140625" style="166"/>
  </cols>
  <sheetData>
    <row r="1" spans="2:14" s="104" customFormat="1" ht="63.75" customHeight="1" x14ac:dyDescent="0.25">
      <c r="B1" s="684" t="s">
        <v>207</v>
      </c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</row>
    <row r="2" spans="2:14" s="104" customFormat="1" ht="9" customHeight="1" x14ac:dyDescent="0.25">
      <c r="B2" s="566"/>
      <c r="C2" s="97"/>
    </row>
    <row r="3" spans="2:14" s="109" customFormat="1" ht="38.25" customHeight="1" x14ac:dyDescent="0.25">
      <c r="B3" s="682" t="s">
        <v>193</v>
      </c>
      <c r="C3" s="685"/>
      <c r="D3" s="567">
        <v>2014</v>
      </c>
      <c r="E3" s="567">
        <v>2015</v>
      </c>
      <c r="F3" s="567">
        <v>2016</v>
      </c>
      <c r="G3" s="567">
        <v>2017</v>
      </c>
      <c r="H3" s="567">
        <v>2018</v>
      </c>
      <c r="I3" s="567">
        <v>2019</v>
      </c>
      <c r="J3" s="567">
        <v>2020</v>
      </c>
      <c r="K3" s="567">
        <v>2021</v>
      </c>
      <c r="L3" s="567">
        <v>2022</v>
      </c>
      <c r="M3" s="567">
        <v>2023</v>
      </c>
    </row>
    <row r="4" spans="2:14" s="109" customFormat="1" ht="7.5" customHeight="1" x14ac:dyDescent="0.25">
      <c r="B4" s="143"/>
      <c r="E4" s="158"/>
      <c r="F4" s="158"/>
      <c r="G4" s="568"/>
      <c r="H4" s="568"/>
      <c r="I4" s="568"/>
      <c r="J4" s="568"/>
      <c r="K4" s="568"/>
      <c r="L4" s="568"/>
      <c r="M4" s="569"/>
    </row>
    <row r="5" spans="2:14" s="109" customFormat="1" ht="15" customHeight="1" x14ac:dyDescent="0.25">
      <c r="B5" s="537"/>
      <c r="C5" s="570" t="s">
        <v>56</v>
      </c>
      <c r="D5" s="540">
        <v>288722521.48000002</v>
      </c>
      <c r="E5" s="540">
        <v>233328518.79999992</v>
      </c>
      <c r="F5" s="540">
        <v>230104751.30999997</v>
      </c>
      <c r="G5" s="540">
        <v>297156636.05000013</v>
      </c>
      <c r="H5" s="540">
        <v>328788867.85000014</v>
      </c>
      <c r="I5" s="540">
        <v>361380905.75</v>
      </c>
      <c r="J5" s="540">
        <v>338643229.06</v>
      </c>
      <c r="K5" s="540">
        <v>420656438.50433856</v>
      </c>
      <c r="L5" s="540">
        <v>429142212.03320044</v>
      </c>
      <c r="M5" s="541">
        <v>359841575.41497236</v>
      </c>
      <c r="N5" s="571"/>
    </row>
    <row r="6" spans="2:14" s="109" customFormat="1" ht="12.75" customHeight="1" x14ac:dyDescent="0.25">
      <c r="B6" s="103"/>
      <c r="D6" s="238"/>
      <c r="E6" s="238"/>
      <c r="F6" s="238"/>
      <c r="G6" s="238"/>
      <c r="H6" s="238"/>
      <c r="I6" s="238"/>
      <c r="J6" s="238"/>
      <c r="K6" s="238"/>
      <c r="L6" s="238"/>
      <c r="M6" s="239"/>
      <c r="N6" s="533"/>
    </row>
    <row r="7" spans="2:14" s="109" customFormat="1" ht="15.75" customHeight="1" x14ac:dyDescent="0.25">
      <c r="B7" s="537"/>
      <c r="C7" s="538" t="s">
        <v>66</v>
      </c>
      <c r="D7" s="540">
        <v>125113631.97000001</v>
      </c>
      <c r="E7" s="540">
        <v>80980322.479999974</v>
      </c>
      <c r="F7" s="540">
        <v>77300482.829999998</v>
      </c>
      <c r="G7" s="540">
        <v>54011532.37000002</v>
      </c>
      <c r="H7" s="540">
        <v>74036756.979999989</v>
      </c>
      <c r="I7" s="540">
        <v>88590570.829999983</v>
      </c>
      <c r="J7" s="540">
        <v>76667350.280000016</v>
      </c>
      <c r="K7" s="540">
        <v>121881193.17927705</v>
      </c>
      <c r="L7" s="540">
        <v>102498263.79097165</v>
      </c>
      <c r="M7" s="541">
        <v>61397121.272260115</v>
      </c>
      <c r="N7" s="571"/>
    </row>
    <row r="8" spans="2:14" s="109" customFormat="1" ht="7.5" customHeight="1" x14ac:dyDescent="0.25">
      <c r="B8" s="103"/>
      <c r="D8" s="352"/>
      <c r="E8" s="352"/>
      <c r="F8" s="352"/>
      <c r="G8" s="352"/>
      <c r="H8" s="352"/>
      <c r="I8" s="352"/>
      <c r="J8" s="352"/>
      <c r="K8" s="352"/>
      <c r="L8" s="352"/>
      <c r="M8" s="546"/>
      <c r="N8" s="533"/>
    </row>
    <row r="9" spans="2:14" s="104" customFormat="1" ht="15.75" customHeight="1" x14ac:dyDescent="0.25">
      <c r="B9" s="103"/>
      <c r="C9" s="104" t="s">
        <v>124</v>
      </c>
      <c r="D9" s="276">
        <v>54703330.130000003</v>
      </c>
      <c r="E9" s="276">
        <v>41856383.859999977</v>
      </c>
      <c r="F9" s="276">
        <v>30097496.719999999</v>
      </c>
      <c r="G9" s="276">
        <v>26031459.660000011</v>
      </c>
      <c r="H9" s="572">
        <v>18905573.809999999</v>
      </c>
      <c r="I9" s="572">
        <v>38275861.00999999</v>
      </c>
      <c r="J9" s="572">
        <v>20350556.170000002</v>
      </c>
      <c r="K9" s="572">
        <v>20487829.894009992</v>
      </c>
      <c r="L9" s="572">
        <v>24357141.217219986</v>
      </c>
      <c r="M9" s="573">
        <v>13257777.378309997</v>
      </c>
      <c r="N9" s="529"/>
    </row>
    <row r="10" spans="2:14" s="104" customFormat="1" ht="15.75" customHeight="1" x14ac:dyDescent="0.25">
      <c r="B10" s="103"/>
      <c r="C10" s="104" t="s">
        <v>122</v>
      </c>
      <c r="D10" s="276">
        <v>14908363.6</v>
      </c>
      <c r="E10" s="276">
        <v>10560559.199999999</v>
      </c>
      <c r="F10" s="276">
        <v>12025715.109999998</v>
      </c>
      <c r="G10" s="276">
        <v>4859731.4500000011</v>
      </c>
      <c r="H10" s="572">
        <v>6257373.1399999978</v>
      </c>
      <c r="I10" s="572">
        <v>2834965.6299999994</v>
      </c>
      <c r="J10" s="572">
        <v>1481368.51</v>
      </c>
      <c r="K10" s="572">
        <v>4781600.898</v>
      </c>
      <c r="L10" s="572">
        <v>4275715.0775000006</v>
      </c>
      <c r="M10" s="573">
        <v>4835710.8342000004</v>
      </c>
      <c r="N10" s="529"/>
    </row>
    <row r="11" spans="2:14" s="104" customFormat="1" ht="15.75" customHeight="1" x14ac:dyDescent="0.25">
      <c r="B11" s="103"/>
      <c r="C11" s="104" t="s">
        <v>131</v>
      </c>
      <c r="D11" s="276">
        <v>25134769.559999999</v>
      </c>
      <c r="E11" s="276">
        <v>10812762.620000005</v>
      </c>
      <c r="F11" s="276">
        <v>6749980.2500000009</v>
      </c>
      <c r="G11" s="276">
        <v>3639245.6</v>
      </c>
      <c r="H11" s="572">
        <v>11737799.740000002</v>
      </c>
      <c r="I11" s="572">
        <v>21789267.420000002</v>
      </c>
      <c r="J11" s="572">
        <v>30622076.400000017</v>
      </c>
      <c r="K11" s="572">
        <v>41372245.533676997</v>
      </c>
      <c r="L11" s="572">
        <v>10069075.409901097</v>
      </c>
      <c r="M11" s="573">
        <v>5456715.5166799109</v>
      </c>
      <c r="N11" s="529"/>
    </row>
    <row r="12" spans="2:14" s="104" customFormat="1" ht="15.75" customHeight="1" x14ac:dyDescent="0.25">
      <c r="B12" s="103"/>
      <c r="C12" s="104" t="s">
        <v>125</v>
      </c>
      <c r="D12" s="276">
        <v>5501624.0099999998</v>
      </c>
      <c r="E12" s="276">
        <v>2818549.8699999996</v>
      </c>
      <c r="F12" s="276">
        <v>2033308.4800000004</v>
      </c>
      <c r="G12" s="276">
        <v>1604646.1400000001</v>
      </c>
      <c r="H12" s="572">
        <v>3217894.3700000006</v>
      </c>
      <c r="I12" s="572">
        <v>2860721.8</v>
      </c>
      <c r="J12" s="572">
        <v>2222244.3300000005</v>
      </c>
      <c r="K12" s="572">
        <v>2714073.017</v>
      </c>
      <c r="L12" s="572">
        <v>4514729.2998005003</v>
      </c>
      <c r="M12" s="573">
        <v>3189648.8679000009</v>
      </c>
      <c r="N12" s="529"/>
    </row>
    <row r="13" spans="2:14" s="104" customFormat="1" ht="15.75" customHeight="1" x14ac:dyDescent="0.25">
      <c r="B13" s="103"/>
      <c r="C13" s="104" t="s">
        <v>195</v>
      </c>
      <c r="D13" s="276">
        <v>2558820.27</v>
      </c>
      <c r="E13" s="276">
        <v>1293793.5</v>
      </c>
      <c r="F13" s="276">
        <v>663774</v>
      </c>
      <c r="G13" s="276">
        <v>857793.5</v>
      </c>
      <c r="H13" s="572">
        <v>1186798.05</v>
      </c>
      <c r="I13" s="572">
        <v>794213.58000000007</v>
      </c>
      <c r="J13" s="572">
        <v>1024808.79</v>
      </c>
      <c r="K13" s="572">
        <v>2608948.88</v>
      </c>
      <c r="L13" s="572">
        <v>858808.99200000009</v>
      </c>
      <c r="M13" s="573">
        <v>0</v>
      </c>
      <c r="N13" s="529"/>
    </row>
    <row r="14" spans="2:14" s="104" customFormat="1" ht="15.75" customHeight="1" x14ac:dyDescent="0.25">
      <c r="B14" s="103"/>
      <c r="C14" s="104" t="s">
        <v>127</v>
      </c>
      <c r="D14" s="276">
        <v>4052114.74</v>
      </c>
      <c r="E14" s="276">
        <v>4548198.4399999995</v>
      </c>
      <c r="F14" s="276">
        <v>10111436.02</v>
      </c>
      <c r="G14" s="276">
        <v>4879471.88</v>
      </c>
      <c r="H14" s="572">
        <v>12109612.909999998</v>
      </c>
      <c r="I14" s="572">
        <v>3247117.6300000004</v>
      </c>
      <c r="J14" s="572">
        <v>692392.6</v>
      </c>
      <c r="K14" s="572">
        <v>2300701.7733000005</v>
      </c>
      <c r="L14" s="572">
        <v>2783162.4903000002</v>
      </c>
      <c r="M14" s="573">
        <v>1373976.6276999998</v>
      </c>
      <c r="N14" s="529"/>
    </row>
    <row r="15" spans="2:14" s="104" customFormat="1" ht="15.75" customHeight="1" x14ac:dyDescent="0.25">
      <c r="B15" s="103"/>
      <c r="C15" s="104" t="s">
        <v>134</v>
      </c>
      <c r="D15" s="276">
        <v>876619.4</v>
      </c>
      <c r="E15" s="276">
        <v>186245</v>
      </c>
      <c r="F15" s="276">
        <v>308704</v>
      </c>
      <c r="G15" s="276">
        <v>1839379</v>
      </c>
      <c r="H15" s="572">
        <v>725955</v>
      </c>
      <c r="I15" s="572">
        <v>550564</v>
      </c>
      <c r="J15" s="572">
        <v>1625357.05</v>
      </c>
      <c r="K15" s="572">
        <v>1421019.6</v>
      </c>
      <c r="L15" s="572">
        <v>244744.98800000001</v>
      </c>
      <c r="M15" s="573">
        <v>201227.41</v>
      </c>
      <c r="N15" s="529"/>
    </row>
    <row r="16" spans="2:14" s="104" customFormat="1" ht="15.75" customHeight="1" x14ac:dyDescent="0.25">
      <c r="B16" s="103"/>
      <c r="C16" s="104" t="s">
        <v>123</v>
      </c>
      <c r="D16" s="276">
        <v>2828933.31</v>
      </c>
      <c r="E16" s="276">
        <v>2466153.3799999994</v>
      </c>
      <c r="F16" s="276">
        <v>7483163.1400000006</v>
      </c>
      <c r="G16" s="276">
        <v>3040525.1399999997</v>
      </c>
      <c r="H16" s="572">
        <v>12386164.149999997</v>
      </c>
      <c r="I16" s="572">
        <v>9085772.75</v>
      </c>
      <c r="J16" s="572">
        <v>7859533.5700000022</v>
      </c>
      <c r="K16" s="572">
        <v>29030442.460670054</v>
      </c>
      <c r="L16" s="572">
        <v>46989993.628350072</v>
      </c>
      <c r="M16" s="573">
        <v>25648125.600860003</v>
      </c>
      <c r="N16" s="529"/>
    </row>
    <row r="17" spans="2:14" s="104" customFormat="1" ht="15.75" customHeight="1" x14ac:dyDescent="0.25">
      <c r="B17" s="103"/>
      <c r="C17" s="104" t="s">
        <v>133</v>
      </c>
      <c r="D17" s="276">
        <v>2535994</v>
      </c>
      <c r="E17" s="276">
        <v>119195</v>
      </c>
      <c r="F17" s="276">
        <v>326400</v>
      </c>
      <c r="G17" s="276">
        <v>1150295</v>
      </c>
      <c r="H17" s="572">
        <v>812228.01</v>
      </c>
      <c r="I17" s="572">
        <v>2466967.8200000003</v>
      </c>
      <c r="J17" s="572">
        <v>539002</v>
      </c>
      <c r="K17" s="572">
        <v>682885</v>
      </c>
      <c r="L17" s="572">
        <v>0</v>
      </c>
      <c r="M17" s="573">
        <v>145245</v>
      </c>
      <c r="N17" s="529"/>
    </row>
    <row r="18" spans="2:14" s="104" customFormat="1" ht="15.75" customHeight="1" x14ac:dyDescent="0.25">
      <c r="B18" s="103"/>
      <c r="C18" s="104" t="s">
        <v>121</v>
      </c>
      <c r="D18" s="276">
        <v>831500.4</v>
      </c>
      <c r="E18" s="276">
        <v>1743069.24</v>
      </c>
      <c r="F18" s="276">
        <v>3052913</v>
      </c>
      <c r="G18" s="276">
        <v>1967360</v>
      </c>
      <c r="H18" s="572">
        <v>1342598</v>
      </c>
      <c r="I18" s="572">
        <v>1124360.8700000001</v>
      </c>
      <c r="J18" s="572">
        <v>741626.47</v>
      </c>
      <c r="K18" s="572">
        <v>0</v>
      </c>
      <c r="L18" s="572">
        <v>173345</v>
      </c>
      <c r="M18" s="573">
        <v>337199</v>
      </c>
      <c r="N18" s="529"/>
    </row>
    <row r="19" spans="2:14" s="104" customFormat="1" ht="15.75" customHeight="1" x14ac:dyDescent="0.25">
      <c r="B19" s="103"/>
      <c r="C19" s="104" t="s">
        <v>33</v>
      </c>
      <c r="D19" s="352">
        <v>11181562.550000001</v>
      </c>
      <c r="E19" s="352">
        <v>4575412.37</v>
      </c>
      <c r="F19" s="352">
        <v>4447592.1099999994</v>
      </c>
      <c r="G19" s="352">
        <v>4141625</v>
      </c>
      <c r="H19" s="277">
        <v>5354759.8</v>
      </c>
      <c r="I19" s="277">
        <v>5560758.3199999994</v>
      </c>
      <c r="J19" s="277">
        <v>9508384.3900000006</v>
      </c>
      <c r="K19" s="277">
        <v>16481446.12262</v>
      </c>
      <c r="L19" s="277">
        <v>8231547.68789999</v>
      </c>
      <c r="M19" s="573">
        <v>6951495.0366102001</v>
      </c>
      <c r="N19" s="550"/>
    </row>
    <row r="20" spans="2:14" s="104" customFormat="1" ht="5.25" customHeight="1" x14ac:dyDescent="0.25">
      <c r="B20" s="103"/>
      <c r="D20" s="252"/>
      <c r="E20" s="252"/>
      <c r="F20" s="252"/>
      <c r="G20" s="252"/>
      <c r="H20" s="252"/>
      <c r="I20" s="252"/>
      <c r="J20" s="252"/>
      <c r="K20" s="252"/>
      <c r="L20" s="252"/>
      <c r="M20" s="253"/>
      <c r="N20" s="529"/>
    </row>
    <row r="21" spans="2:14" s="109" customFormat="1" ht="15.75" customHeight="1" x14ac:dyDescent="0.25">
      <c r="B21" s="537"/>
      <c r="C21" s="538" t="s">
        <v>96</v>
      </c>
      <c r="D21" s="540">
        <v>155642203.12</v>
      </c>
      <c r="E21" s="540">
        <v>136680843.93999994</v>
      </c>
      <c r="F21" s="540">
        <v>130049480</v>
      </c>
      <c r="G21" s="540">
        <v>215624319.76000008</v>
      </c>
      <c r="H21" s="540">
        <v>217032881.17000008</v>
      </c>
      <c r="I21" s="540">
        <v>231298294.14000005</v>
      </c>
      <c r="J21" s="540">
        <v>221188146.19000003</v>
      </c>
      <c r="K21" s="540">
        <v>249591566.42262131</v>
      </c>
      <c r="L21" s="540">
        <v>274299633.62409431</v>
      </c>
      <c r="M21" s="541">
        <v>262805719.92526186</v>
      </c>
      <c r="N21" s="574"/>
    </row>
    <row r="22" spans="2:14" s="109" customFormat="1" ht="9" customHeight="1" x14ac:dyDescent="0.25">
      <c r="B22" s="103"/>
      <c r="D22" s="238"/>
      <c r="E22" s="238"/>
      <c r="F22" s="238"/>
      <c r="G22" s="238"/>
      <c r="H22" s="238"/>
      <c r="I22" s="238"/>
      <c r="J22" s="238"/>
      <c r="K22" s="238"/>
      <c r="L22" s="238"/>
      <c r="M22" s="239"/>
      <c r="N22" s="533"/>
    </row>
    <row r="23" spans="2:14" s="104" customFormat="1" ht="15.75" customHeight="1" x14ac:dyDescent="0.25">
      <c r="B23" s="103"/>
      <c r="C23" s="104" t="s">
        <v>131</v>
      </c>
      <c r="D23" s="276">
        <v>113751961.73999999</v>
      </c>
      <c r="E23" s="276">
        <v>80961184.329999954</v>
      </c>
      <c r="F23" s="276">
        <v>70539034.50999999</v>
      </c>
      <c r="G23" s="276">
        <v>110607833.74000008</v>
      </c>
      <c r="H23" s="572">
        <v>102092466.5500001</v>
      </c>
      <c r="I23" s="572">
        <v>86201339.500000045</v>
      </c>
      <c r="J23" s="572">
        <v>94454646.480000004</v>
      </c>
      <c r="K23" s="572">
        <v>82588644.855200037</v>
      </c>
      <c r="L23" s="572">
        <v>67811909.545711309</v>
      </c>
      <c r="M23" s="573">
        <v>62751147.012347624</v>
      </c>
      <c r="N23" s="529"/>
    </row>
    <row r="24" spans="2:14" s="104" customFormat="1" ht="15.75" customHeight="1" x14ac:dyDescent="0.25">
      <c r="B24" s="103"/>
      <c r="C24" s="104" t="s">
        <v>123</v>
      </c>
      <c r="D24" s="276">
        <v>21693329.009999998</v>
      </c>
      <c r="E24" s="276">
        <v>27921590.869999994</v>
      </c>
      <c r="F24" s="276">
        <v>30547327.059999987</v>
      </c>
      <c r="G24" s="276">
        <v>39140842.140000008</v>
      </c>
      <c r="H24" s="572">
        <v>35005643.930000015</v>
      </c>
      <c r="I24" s="572">
        <v>30298202.939999983</v>
      </c>
      <c r="J24" s="572">
        <v>18763912.180000007</v>
      </c>
      <c r="K24" s="572">
        <v>29369266.880010411</v>
      </c>
      <c r="L24" s="572">
        <v>25682328.574493017</v>
      </c>
      <c r="M24" s="573">
        <v>16577595.548204003</v>
      </c>
      <c r="N24" s="529"/>
    </row>
    <row r="25" spans="2:14" s="104" customFormat="1" ht="15.75" customHeight="1" x14ac:dyDescent="0.25">
      <c r="B25" s="103"/>
      <c r="C25" s="104" t="s">
        <v>197</v>
      </c>
      <c r="D25" s="167" t="s">
        <v>21</v>
      </c>
      <c r="E25" s="167" t="s">
        <v>21</v>
      </c>
      <c r="F25" s="167" t="s">
        <v>21</v>
      </c>
      <c r="G25" s="167" t="s">
        <v>21</v>
      </c>
      <c r="H25" s="181">
        <v>39185.5</v>
      </c>
      <c r="I25" s="181">
        <v>0</v>
      </c>
      <c r="J25" s="181">
        <v>1153076.1599999999</v>
      </c>
      <c r="K25" s="181">
        <v>882494.20299999998</v>
      </c>
      <c r="L25" s="181">
        <v>3443067.938000001</v>
      </c>
      <c r="M25" s="573">
        <v>1153392.06</v>
      </c>
      <c r="N25" s="529"/>
    </row>
    <row r="26" spans="2:14" s="104" customFormat="1" ht="15.75" customHeight="1" x14ac:dyDescent="0.25">
      <c r="B26" s="103"/>
      <c r="C26" s="104" t="s">
        <v>124</v>
      </c>
      <c r="D26" s="276">
        <v>9859650.0000000037</v>
      </c>
      <c r="E26" s="276">
        <v>14924194.489999996</v>
      </c>
      <c r="F26" s="276">
        <v>10224913.789999999</v>
      </c>
      <c r="G26" s="276">
        <v>13099516.319999998</v>
      </c>
      <c r="H26" s="572">
        <v>10104908.530000001</v>
      </c>
      <c r="I26" s="572">
        <v>5506395.6999999983</v>
      </c>
      <c r="J26" s="572">
        <v>3314767.189999999</v>
      </c>
      <c r="K26" s="572">
        <v>3699490.7005999996</v>
      </c>
      <c r="L26" s="572">
        <v>3138044.6540000006</v>
      </c>
      <c r="M26" s="573">
        <v>1508362.76</v>
      </c>
      <c r="N26" s="529"/>
    </row>
    <row r="27" spans="2:14" s="104" customFormat="1" ht="15.75" customHeight="1" x14ac:dyDescent="0.25">
      <c r="B27" s="103"/>
      <c r="C27" s="104" t="s">
        <v>198</v>
      </c>
      <c r="D27" s="167" t="s">
        <v>21</v>
      </c>
      <c r="E27" s="167" t="s">
        <v>21</v>
      </c>
      <c r="F27" s="167" t="s">
        <v>21</v>
      </c>
      <c r="G27" s="167" t="s">
        <v>21</v>
      </c>
      <c r="H27" s="167" t="s">
        <v>21</v>
      </c>
      <c r="I27" s="167">
        <v>0</v>
      </c>
      <c r="J27" s="167">
        <v>0</v>
      </c>
      <c r="K27" s="167">
        <v>0.2</v>
      </c>
      <c r="L27" s="167">
        <v>0</v>
      </c>
      <c r="M27" s="573">
        <v>334138.8</v>
      </c>
      <c r="N27" s="529"/>
    </row>
    <row r="28" spans="2:14" s="104" customFormat="1" ht="15.75" customHeight="1" x14ac:dyDescent="0.25">
      <c r="B28" s="103"/>
      <c r="C28" s="104" t="s">
        <v>122</v>
      </c>
      <c r="D28" s="167" t="s">
        <v>21</v>
      </c>
      <c r="E28" s="167">
        <v>8.24</v>
      </c>
      <c r="F28" s="167">
        <v>110124.39</v>
      </c>
      <c r="G28" s="167" t="s">
        <v>21</v>
      </c>
      <c r="H28" s="167" t="s">
        <v>21</v>
      </c>
      <c r="I28" s="167">
        <v>198277.39</v>
      </c>
      <c r="J28" s="167">
        <v>187882.2</v>
      </c>
      <c r="K28" s="167">
        <v>199729.41</v>
      </c>
      <c r="L28" s="167">
        <v>0</v>
      </c>
      <c r="M28" s="573">
        <v>594847.97699999996</v>
      </c>
      <c r="N28" s="529"/>
    </row>
    <row r="29" spans="2:14" s="104" customFormat="1" ht="15.75" customHeight="1" x14ac:dyDescent="0.25">
      <c r="B29" s="103"/>
      <c r="C29" s="104" t="s">
        <v>132</v>
      </c>
      <c r="D29" s="276">
        <v>343350.1</v>
      </c>
      <c r="E29" s="167" t="s">
        <v>21</v>
      </c>
      <c r="F29" s="167">
        <v>1855963.9300000002</v>
      </c>
      <c r="G29" s="167" t="s">
        <v>21</v>
      </c>
      <c r="H29" s="181">
        <v>1506561.75</v>
      </c>
      <c r="I29" s="181">
        <v>1476583.4000000001</v>
      </c>
      <c r="J29" s="181">
        <v>1348106.1</v>
      </c>
      <c r="K29" s="181">
        <v>2076371.094</v>
      </c>
      <c r="L29" s="181">
        <v>821839.81</v>
      </c>
      <c r="M29" s="573">
        <v>730376.03999999992</v>
      </c>
      <c r="N29" s="529"/>
    </row>
    <row r="30" spans="2:14" s="104" customFormat="1" ht="15.75" customHeight="1" x14ac:dyDescent="0.25">
      <c r="B30" s="103"/>
      <c r="C30" s="104" t="s">
        <v>196</v>
      </c>
      <c r="D30" s="167" t="s">
        <v>21</v>
      </c>
      <c r="E30" s="167">
        <v>547465.10000000009</v>
      </c>
      <c r="F30" s="167">
        <v>256212.12</v>
      </c>
      <c r="G30" s="167">
        <v>1126045.06</v>
      </c>
      <c r="H30" s="572">
        <v>1991339.4800000002</v>
      </c>
      <c r="I30" s="572">
        <v>323835.59999999998</v>
      </c>
      <c r="J30" s="572">
        <v>1052511.17</v>
      </c>
      <c r="K30" s="572">
        <v>523996.58400000003</v>
      </c>
      <c r="L30" s="572">
        <v>683390.10999999987</v>
      </c>
      <c r="M30" s="573">
        <v>927367.32900000003</v>
      </c>
      <c r="N30" s="529"/>
    </row>
    <row r="31" spans="2:14" s="104" customFormat="1" ht="15.75" customHeight="1" x14ac:dyDescent="0.25">
      <c r="B31" s="103"/>
      <c r="C31" s="104" t="s">
        <v>125</v>
      </c>
      <c r="D31" s="276">
        <v>323715.70999999996</v>
      </c>
      <c r="E31" s="276">
        <v>1219036.4099999999</v>
      </c>
      <c r="F31" s="276">
        <v>1067089.3400000001</v>
      </c>
      <c r="G31" s="276">
        <v>1393394.5</v>
      </c>
      <c r="H31" s="572">
        <v>3623702.69</v>
      </c>
      <c r="I31" s="572">
        <v>3016998.96</v>
      </c>
      <c r="J31" s="572">
        <v>1699282.3900000004</v>
      </c>
      <c r="K31" s="572">
        <v>5299170.1999000013</v>
      </c>
      <c r="L31" s="572">
        <v>2728836.2153989999</v>
      </c>
      <c r="M31" s="573">
        <v>3091284.7630999996</v>
      </c>
      <c r="N31" s="529"/>
    </row>
    <row r="32" spans="2:14" s="104" customFormat="1" ht="15.75" customHeight="1" x14ac:dyDescent="0.25">
      <c r="B32" s="103"/>
      <c r="C32" s="104" t="s">
        <v>199</v>
      </c>
      <c r="D32" s="167" t="s">
        <v>21</v>
      </c>
      <c r="E32" s="167" t="s">
        <v>21</v>
      </c>
      <c r="F32" s="167">
        <v>153206.39999999999</v>
      </c>
      <c r="G32" s="167" t="s">
        <v>21</v>
      </c>
      <c r="H32" s="181">
        <v>2428380.14</v>
      </c>
      <c r="I32" s="181">
        <v>2095856.3599999996</v>
      </c>
      <c r="J32" s="181">
        <v>749224.6</v>
      </c>
      <c r="K32" s="181">
        <v>1039421.036</v>
      </c>
      <c r="L32" s="181">
        <v>1484923.041</v>
      </c>
      <c r="M32" s="573">
        <v>3053861.5600100006</v>
      </c>
      <c r="N32" s="529"/>
    </row>
    <row r="33" spans="1:14" s="104" customFormat="1" ht="15.75" customHeight="1" x14ac:dyDescent="0.25">
      <c r="B33" s="103"/>
      <c r="C33" s="104" t="s">
        <v>33</v>
      </c>
      <c r="D33" s="167">
        <v>9670196.5600000005</v>
      </c>
      <c r="E33" s="167">
        <v>11107364.500000004</v>
      </c>
      <c r="F33" s="167">
        <v>15295608.459999993</v>
      </c>
      <c r="G33" s="167">
        <v>50256688</v>
      </c>
      <c r="H33" s="276">
        <v>60240692.600000009</v>
      </c>
      <c r="I33" s="276">
        <v>102180804.29000002</v>
      </c>
      <c r="J33" s="276">
        <v>98464737.720000029</v>
      </c>
      <c r="K33" s="276">
        <v>123912981.25991087</v>
      </c>
      <c r="L33" s="276">
        <v>168505293.73549101</v>
      </c>
      <c r="M33" s="573">
        <v>172083346.07560021</v>
      </c>
      <c r="N33" s="550"/>
    </row>
    <row r="34" spans="1:14" s="104" customFormat="1" ht="7.5" customHeight="1" x14ac:dyDescent="0.25">
      <c r="B34" s="103"/>
      <c r="D34" s="252"/>
      <c r="E34" s="252"/>
      <c r="F34" s="252"/>
      <c r="G34" s="252"/>
      <c r="H34" s="252"/>
      <c r="I34" s="252"/>
      <c r="J34" s="252"/>
      <c r="K34" s="252"/>
      <c r="L34" s="252"/>
      <c r="M34" s="253"/>
      <c r="N34" s="529"/>
    </row>
    <row r="35" spans="1:14" s="109" customFormat="1" ht="15.75" customHeight="1" x14ac:dyDescent="0.25">
      <c r="B35" s="537"/>
      <c r="C35" s="538" t="s">
        <v>63</v>
      </c>
      <c r="D35" s="540">
        <v>1850365.2100000009</v>
      </c>
      <c r="E35" s="540">
        <v>2618500.96</v>
      </c>
      <c r="F35" s="540">
        <v>1889147.2200000007</v>
      </c>
      <c r="G35" s="540">
        <v>1275914.18</v>
      </c>
      <c r="H35" s="540">
        <v>1791437.26</v>
      </c>
      <c r="I35" s="540">
        <v>2639295.1399999997</v>
      </c>
      <c r="J35" s="540">
        <v>2955590.12</v>
      </c>
      <c r="K35" s="540">
        <v>3904100.5000001998</v>
      </c>
      <c r="L35" s="540">
        <v>2942165.5600000098</v>
      </c>
      <c r="M35" s="541">
        <v>2921513.9500000998</v>
      </c>
      <c r="N35" s="571"/>
    </row>
    <row r="36" spans="1:14" s="109" customFormat="1" ht="5.25" customHeight="1" x14ac:dyDescent="0.25">
      <c r="B36" s="103"/>
      <c r="D36" s="238"/>
      <c r="E36" s="238"/>
      <c r="F36" s="238"/>
      <c r="G36" s="238"/>
      <c r="H36" s="238"/>
      <c r="I36" s="238"/>
      <c r="J36" s="238"/>
      <c r="K36" s="238"/>
      <c r="L36" s="238"/>
      <c r="M36" s="239"/>
      <c r="N36" s="533"/>
    </row>
    <row r="37" spans="1:14" s="104" customFormat="1" ht="15.75" customHeight="1" x14ac:dyDescent="0.25">
      <c r="B37" s="103"/>
      <c r="C37" s="104" t="s">
        <v>131</v>
      </c>
      <c r="D37" s="276">
        <v>1831153.1100000008</v>
      </c>
      <c r="E37" s="276">
        <v>2580320.6599999997</v>
      </c>
      <c r="F37" s="276">
        <v>1791135.6200000006</v>
      </c>
      <c r="G37" s="276">
        <v>1273755.0899999999</v>
      </c>
      <c r="H37" s="572">
        <v>1704188.68</v>
      </c>
      <c r="I37" s="572">
        <v>2639295.1399999997</v>
      </c>
      <c r="J37" s="572">
        <v>2898126.7600000002</v>
      </c>
      <c r="K37" s="572">
        <v>3853133.96</v>
      </c>
      <c r="L37" s="572">
        <v>2887426.4700000198</v>
      </c>
      <c r="M37" s="573">
        <v>2867815.9400001001</v>
      </c>
      <c r="N37" s="529"/>
    </row>
    <row r="38" spans="1:14" s="104" customFormat="1" ht="15.75" customHeight="1" x14ac:dyDescent="0.25">
      <c r="B38" s="103"/>
      <c r="C38" s="104" t="s">
        <v>198</v>
      </c>
      <c r="D38" s="276">
        <v>19200.599999999999</v>
      </c>
      <c r="E38" s="276">
        <v>38075.1</v>
      </c>
      <c r="F38" s="167" t="s">
        <v>21</v>
      </c>
      <c r="G38" s="167" t="s">
        <v>21</v>
      </c>
      <c r="H38" s="167" t="s">
        <v>21</v>
      </c>
      <c r="I38" s="167">
        <v>0</v>
      </c>
      <c r="J38" s="167">
        <v>4733.71</v>
      </c>
      <c r="K38" s="167">
        <v>0</v>
      </c>
      <c r="L38" s="167">
        <v>0</v>
      </c>
      <c r="M38" s="573">
        <v>0</v>
      </c>
      <c r="N38" s="529"/>
    </row>
    <row r="39" spans="1:14" s="104" customFormat="1" ht="15.75" customHeight="1" x14ac:dyDescent="0.25">
      <c r="B39" s="103"/>
      <c r="C39" s="104" t="s">
        <v>200</v>
      </c>
      <c r="D39" s="251" t="s">
        <v>21</v>
      </c>
      <c r="E39" s="251" t="s">
        <v>21</v>
      </c>
      <c r="F39" s="251" t="s">
        <v>21</v>
      </c>
      <c r="G39" s="251" t="s">
        <v>21</v>
      </c>
      <c r="H39" s="251" t="s">
        <v>21</v>
      </c>
      <c r="I39" s="251">
        <v>0</v>
      </c>
      <c r="J39" s="251">
        <v>0</v>
      </c>
      <c r="K39" s="251">
        <v>0</v>
      </c>
      <c r="L39" s="251">
        <v>90</v>
      </c>
      <c r="M39" s="573">
        <v>0</v>
      </c>
      <c r="N39" s="529"/>
    </row>
    <row r="40" spans="1:14" s="104" customFormat="1" ht="15.75" customHeight="1" x14ac:dyDescent="0.25">
      <c r="B40" s="103"/>
      <c r="C40" s="104" t="s">
        <v>33</v>
      </c>
      <c r="D40" s="276">
        <v>11.5</v>
      </c>
      <c r="E40" s="276">
        <v>105.2</v>
      </c>
      <c r="F40" s="276">
        <v>98011.600000000093</v>
      </c>
      <c r="G40" s="276">
        <v>2159.09</v>
      </c>
      <c r="H40" s="575">
        <v>87248.579999999987</v>
      </c>
      <c r="I40" s="575">
        <v>0</v>
      </c>
      <c r="J40" s="575">
        <v>52729.65</v>
      </c>
      <c r="K40" s="575">
        <v>50966.540000199995</v>
      </c>
      <c r="L40" s="575">
        <v>54649.089999990072</v>
      </c>
      <c r="M40" s="573">
        <v>53698.009999999995</v>
      </c>
      <c r="N40" s="550"/>
    </row>
    <row r="41" spans="1:14" s="104" customFormat="1" ht="7.5" customHeight="1" x14ac:dyDescent="0.25">
      <c r="B41" s="103"/>
      <c r="D41" s="252"/>
      <c r="E41" s="252"/>
      <c r="F41" s="252"/>
      <c r="G41" s="252"/>
      <c r="H41" s="252"/>
      <c r="I41" s="252"/>
      <c r="J41" s="252"/>
      <c r="K41" s="252"/>
      <c r="L41" s="252"/>
      <c r="M41" s="253"/>
      <c r="N41" s="529"/>
    </row>
    <row r="42" spans="1:14" s="109" customFormat="1" ht="15.75" customHeight="1" x14ac:dyDescent="0.25">
      <c r="B42" s="537"/>
      <c r="C42" s="538" t="s">
        <v>64</v>
      </c>
      <c r="D42" s="540">
        <v>6010054.9399999995</v>
      </c>
      <c r="E42" s="540">
        <v>12591082.770000001</v>
      </c>
      <c r="F42" s="540">
        <v>20418201.509999994</v>
      </c>
      <c r="G42" s="540">
        <v>25676876.359999999</v>
      </c>
      <c r="H42" s="540">
        <v>35405056.590000018</v>
      </c>
      <c r="I42" s="540">
        <v>38828464.300000004</v>
      </c>
      <c r="J42" s="540">
        <v>37832141.099999979</v>
      </c>
      <c r="K42" s="540">
        <v>45212276.105439991</v>
      </c>
      <c r="L42" s="540">
        <v>49401828.658133522</v>
      </c>
      <c r="M42" s="541">
        <v>32717220.267450295</v>
      </c>
      <c r="N42" s="571"/>
    </row>
    <row r="43" spans="1:14" s="109" customFormat="1" ht="6.75" customHeight="1" x14ac:dyDescent="0.25">
      <c r="B43" s="103"/>
      <c r="D43" s="544"/>
      <c r="E43" s="544"/>
      <c r="F43" s="544"/>
      <c r="G43" s="544"/>
      <c r="H43" s="544"/>
      <c r="I43" s="544"/>
      <c r="J43" s="544"/>
      <c r="K43" s="544"/>
      <c r="L43" s="544"/>
      <c r="M43" s="545"/>
      <c r="N43" s="533"/>
    </row>
    <row r="44" spans="1:14" s="104" customFormat="1" ht="15.75" customHeight="1" x14ac:dyDescent="0.25">
      <c r="B44" s="103"/>
      <c r="C44" s="104" t="s">
        <v>128</v>
      </c>
      <c r="D44" s="276">
        <v>302967</v>
      </c>
      <c r="E44" s="276">
        <v>265962.40000000002</v>
      </c>
      <c r="F44" s="167" t="s">
        <v>21</v>
      </c>
      <c r="G44" s="167">
        <v>211049.83000000002</v>
      </c>
      <c r="H44" s="575">
        <v>94182.2</v>
      </c>
      <c r="I44" s="575">
        <v>138812.72</v>
      </c>
      <c r="J44" s="575">
        <v>0</v>
      </c>
      <c r="K44" s="575">
        <v>0</v>
      </c>
      <c r="L44" s="575">
        <v>0</v>
      </c>
      <c r="M44" s="576">
        <v>0</v>
      </c>
      <c r="N44" s="577"/>
    </row>
    <row r="45" spans="1:14" s="104" customFormat="1" ht="15.75" customHeight="1" x14ac:dyDescent="0.25">
      <c r="B45" s="103"/>
      <c r="C45" s="104" t="s">
        <v>131</v>
      </c>
      <c r="D45" s="276">
        <v>1488780.1099999994</v>
      </c>
      <c r="E45" s="276">
        <v>5223709.6500000013</v>
      </c>
      <c r="F45" s="276">
        <v>8259673.9099999955</v>
      </c>
      <c r="G45" s="276">
        <v>12320868.629999999</v>
      </c>
      <c r="H45" s="575">
        <v>17022386.920000017</v>
      </c>
      <c r="I45" s="575">
        <v>12585762.720000006</v>
      </c>
      <c r="J45" s="575">
        <v>14182099.049999984</v>
      </c>
      <c r="K45" s="575">
        <v>12939966.859552993</v>
      </c>
      <c r="L45" s="575">
        <v>13634569.090500718</v>
      </c>
      <c r="M45" s="576">
        <v>13927699.938382996</v>
      </c>
      <c r="N45" s="529"/>
    </row>
    <row r="46" spans="1:14" s="104" customFormat="1" ht="15.75" customHeight="1" x14ac:dyDescent="0.25">
      <c r="A46" s="578"/>
      <c r="B46" s="103"/>
      <c r="C46" s="104" t="s">
        <v>129</v>
      </c>
      <c r="D46" s="276">
        <v>1470065</v>
      </c>
      <c r="E46" s="276">
        <v>2531638.7599999998</v>
      </c>
      <c r="F46" s="276">
        <v>3352547.9999999995</v>
      </c>
      <c r="G46" s="276">
        <v>5569536.9000000004</v>
      </c>
      <c r="H46" s="575">
        <v>6160137.6799999997</v>
      </c>
      <c r="I46" s="575">
        <v>6019083.0100000007</v>
      </c>
      <c r="J46" s="575">
        <v>7445286.1899999995</v>
      </c>
      <c r="K46" s="575">
        <v>6352039.7526000012</v>
      </c>
      <c r="L46" s="575">
        <v>6536457.1089999992</v>
      </c>
      <c r="M46" s="576">
        <v>3116404.0160000008</v>
      </c>
      <c r="N46" s="529"/>
    </row>
    <row r="47" spans="1:14" s="104" customFormat="1" ht="15.75" customHeight="1" x14ac:dyDescent="0.25">
      <c r="B47" s="103"/>
      <c r="C47" s="104" t="s">
        <v>126</v>
      </c>
      <c r="D47" s="276">
        <v>385440.29</v>
      </c>
      <c r="E47" s="276">
        <v>358352.02999999997</v>
      </c>
      <c r="F47" s="276">
        <v>270570.19</v>
      </c>
      <c r="G47" s="276">
        <v>102350</v>
      </c>
      <c r="H47" s="575">
        <v>100350</v>
      </c>
      <c r="I47" s="575">
        <v>203034.59</v>
      </c>
      <c r="J47" s="575">
        <v>209158.23</v>
      </c>
      <c r="K47" s="575">
        <v>153732</v>
      </c>
      <c r="L47" s="575">
        <v>105792.3</v>
      </c>
      <c r="M47" s="576">
        <v>229946</v>
      </c>
      <c r="N47" s="529"/>
    </row>
    <row r="48" spans="1:14" s="104" customFormat="1" ht="15.75" customHeight="1" x14ac:dyDescent="0.25">
      <c r="B48" s="103"/>
      <c r="C48" s="104" t="s">
        <v>121</v>
      </c>
      <c r="D48" s="276">
        <v>299407.24</v>
      </c>
      <c r="E48" s="167" t="s">
        <v>21</v>
      </c>
      <c r="F48" s="167">
        <v>90003.25</v>
      </c>
      <c r="G48" s="167" t="s">
        <v>21</v>
      </c>
      <c r="H48" s="575">
        <v>94819.32</v>
      </c>
      <c r="I48" s="575">
        <v>32</v>
      </c>
      <c r="J48" s="575">
        <v>0</v>
      </c>
      <c r="K48" s="575">
        <v>32898</v>
      </c>
      <c r="L48" s="575">
        <v>0</v>
      </c>
      <c r="M48" s="576">
        <v>0</v>
      </c>
      <c r="N48" s="529"/>
    </row>
    <row r="49" spans="2:14" s="104" customFormat="1" ht="15.75" customHeight="1" x14ac:dyDescent="0.25">
      <c r="B49" s="103"/>
      <c r="C49" s="104" t="s">
        <v>201</v>
      </c>
      <c r="D49" s="251" t="s">
        <v>21</v>
      </c>
      <c r="E49" s="251" t="s">
        <v>21</v>
      </c>
      <c r="F49" s="251" t="s">
        <v>21</v>
      </c>
      <c r="G49" s="251" t="s">
        <v>21</v>
      </c>
      <c r="H49" s="251" t="s">
        <v>21</v>
      </c>
      <c r="I49" s="251">
        <v>0</v>
      </c>
      <c r="J49" s="251">
        <v>0</v>
      </c>
      <c r="K49" s="251">
        <v>0</v>
      </c>
      <c r="L49" s="251">
        <v>0</v>
      </c>
      <c r="M49" s="576">
        <v>0</v>
      </c>
      <c r="N49" s="529"/>
    </row>
    <row r="50" spans="2:14" s="104" customFormat="1" ht="15.75" customHeight="1" x14ac:dyDescent="0.25">
      <c r="B50" s="103"/>
      <c r="C50" s="104" t="s">
        <v>202</v>
      </c>
      <c r="D50" s="251" t="s">
        <v>21</v>
      </c>
      <c r="E50" s="251" t="s">
        <v>21</v>
      </c>
      <c r="F50" s="251" t="s">
        <v>21</v>
      </c>
      <c r="G50" s="251" t="s">
        <v>21</v>
      </c>
      <c r="H50" s="251" t="s">
        <v>21</v>
      </c>
      <c r="I50" s="251">
        <v>0</v>
      </c>
      <c r="J50" s="251">
        <v>0</v>
      </c>
      <c r="K50" s="251">
        <v>0</v>
      </c>
      <c r="L50" s="251">
        <v>0</v>
      </c>
      <c r="M50" s="576">
        <v>0</v>
      </c>
      <c r="N50" s="529"/>
    </row>
    <row r="51" spans="2:14" s="104" customFormat="1" ht="15.75" customHeight="1" x14ac:dyDescent="0.25">
      <c r="B51" s="103"/>
      <c r="C51" s="104" t="s">
        <v>203</v>
      </c>
      <c r="D51" s="251" t="s">
        <v>21</v>
      </c>
      <c r="E51" s="251" t="s">
        <v>21</v>
      </c>
      <c r="F51" s="251" t="s">
        <v>21</v>
      </c>
      <c r="G51" s="251" t="s">
        <v>21</v>
      </c>
      <c r="H51" s="181">
        <v>172324.8</v>
      </c>
      <c r="I51" s="181">
        <v>137088</v>
      </c>
      <c r="J51" s="181">
        <v>0</v>
      </c>
      <c r="K51" s="181">
        <v>0</v>
      </c>
      <c r="L51" s="181">
        <v>0</v>
      </c>
      <c r="M51" s="576">
        <v>0</v>
      </c>
      <c r="N51" s="529"/>
    </row>
    <row r="52" spans="2:14" s="104" customFormat="1" ht="15.75" customHeight="1" x14ac:dyDescent="0.25">
      <c r="B52" s="103"/>
      <c r="C52" s="104" t="s">
        <v>204</v>
      </c>
      <c r="D52" s="251" t="s">
        <v>21</v>
      </c>
      <c r="E52" s="251" t="s">
        <v>21</v>
      </c>
      <c r="F52" s="251" t="s">
        <v>21</v>
      </c>
      <c r="G52" s="251" t="s">
        <v>21</v>
      </c>
      <c r="H52" s="251" t="s">
        <v>21</v>
      </c>
      <c r="I52" s="251">
        <v>0</v>
      </c>
      <c r="J52" s="251">
        <v>0</v>
      </c>
      <c r="K52" s="251">
        <v>0</v>
      </c>
      <c r="L52" s="251">
        <v>0</v>
      </c>
      <c r="M52" s="576">
        <v>0</v>
      </c>
      <c r="N52" s="529"/>
    </row>
    <row r="53" spans="2:14" s="104" customFormat="1" ht="15.75" customHeight="1" x14ac:dyDescent="0.25">
      <c r="B53" s="103"/>
      <c r="C53" s="104" t="s">
        <v>206</v>
      </c>
      <c r="D53" s="251" t="s">
        <v>21</v>
      </c>
      <c r="E53" s="251" t="s">
        <v>21</v>
      </c>
      <c r="F53" s="251" t="s">
        <v>21</v>
      </c>
      <c r="G53" s="251" t="s">
        <v>21</v>
      </c>
      <c r="H53" s="251" t="s">
        <v>21</v>
      </c>
      <c r="I53" s="251">
        <v>0</v>
      </c>
      <c r="J53" s="251">
        <v>0</v>
      </c>
      <c r="K53" s="251">
        <v>0</v>
      </c>
      <c r="L53" s="251">
        <v>0</v>
      </c>
      <c r="M53" s="576">
        <v>0</v>
      </c>
      <c r="N53" s="529"/>
    </row>
    <row r="54" spans="2:14" s="104" customFormat="1" ht="15.75" customHeight="1" x14ac:dyDescent="0.25">
      <c r="B54" s="103"/>
      <c r="C54" s="104" t="s">
        <v>33</v>
      </c>
      <c r="D54" s="251">
        <v>2063395.3</v>
      </c>
      <c r="E54" s="251">
        <v>4211419.93</v>
      </c>
      <c r="F54" s="251">
        <v>8445406.1600000001</v>
      </c>
      <c r="G54" s="251">
        <v>7473071</v>
      </c>
      <c r="H54" s="277">
        <v>11760855.67</v>
      </c>
      <c r="I54" s="277">
        <v>19744651.259999998</v>
      </c>
      <c r="J54" s="277">
        <v>15995597.629999993</v>
      </c>
      <c r="K54" s="277">
        <v>25733639.493286997</v>
      </c>
      <c r="L54" s="277">
        <v>29125010.1586328</v>
      </c>
      <c r="M54" s="576">
        <v>15443170.313067298</v>
      </c>
      <c r="N54" s="529"/>
    </row>
    <row r="55" spans="2:14" s="104" customFormat="1" ht="12.75" customHeight="1" x14ac:dyDescent="0.25">
      <c r="B55" s="103"/>
      <c r="D55" s="251"/>
      <c r="E55" s="251"/>
      <c r="F55" s="251"/>
      <c r="G55" s="251"/>
      <c r="H55" s="251"/>
      <c r="I55" s="251"/>
      <c r="J55" s="251"/>
      <c r="K55" s="251"/>
      <c r="L55" s="251"/>
      <c r="M55" s="260"/>
      <c r="N55" s="529"/>
    </row>
    <row r="56" spans="2:14" s="109" customFormat="1" ht="15.75" customHeight="1" x14ac:dyDescent="0.25">
      <c r="B56" s="537"/>
      <c r="C56" s="538" t="s">
        <v>89</v>
      </c>
      <c r="D56" s="540">
        <v>106266.23999999999</v>
      </c>
      <c r="E56" s="540">
        <v>457768.64999999997</v>
      </c>
      <c r="F56" s="540">
        <v>447439.75</v>
      </c>
      <c r="G56" s="540">
        <v>567993.38</v>
      </c>
      <c r="H56" s="540">
        <v>522735.85000000003</v>
      </c>
      <c r="I56" s="540">
        <v>24281.34</v>
      </c>
      <c r="J56" s="540">
        <v>1.37</v>
      </c>
      <c r="K56" s="540">
        <v>67302.297000000006</v>
      </c>
      <c r="L56" s="540">
        <v>320.40000099999997</v>
      </c>
      <c r="M56" s="541">
        <v>0</v>
      </c>
      <c r="N56" s="579"/>
    </row>
    <row r="57" spans="2:14" s="104" customFormat="1" ht="8.25" customHeight="1" x14ac:dyDescent="0.25">
      <c r="B57" s="103"/>
      <c r="D57" s="251"/>
      <c r="E57" s="251"/>
      <c r="F57" s="251"/>
      <c r="G57" s="251"/>
      <c r="H57" s="251"/>
      <c r="I57" s="251"/>
      <c r="J57" s="251"/>
      <c r="K57" s="251"/>
      <c r="L57" s="251"/>
      <c r="M57" s="260"/>
      <c r="N57" s="529"/>
    </row>
    <row r="58" spans="2:14" s="104" customFormat="1" ht="15.75" customHeight="1" x14ac:dyDescent="0.25">
      <c r="B58" s="103"/>
      <c r="C58" s="104" t="s">
        <v>131</v>
      </c>
      <c r="D58" s="276">
        <v>85838.12999999999</v>
      </c>
      <c r="E58" s="276">
        <v>446614.22</v>
      </c>
      <c r="F58" s="276">
        <v>431689.75</v>
      </c>
      <c r="G58" s="276">
        <v>551466.19999999995</v>
      </c>
      <c r="H58" s="572">
        <v>518998.29000000004</v>
      </c>
      <c r="I58" s="572">
        <v>0</v>
      </c>
      <c r="J58" s="572">
        <v>1.37</v>
      </c>
      <c r="K58" s="572">
        <v>67302.297000000006</v>
      </c>
      <c r="L58" s="572">
        <v>100</v>
      </c>
      <c r="M58" s="573">
        <v>0</v>
      </c>
      <c r="N58" s="529"/>
    </row>
    <row r="59" spans="2:14" s="104" customFormat="1" ht="15.75" customHeight="1" x14ac:dyDescent="0.25">
      <c r="B59" s="103"/>
      <c r="C59" s="104" t="s">
        <v>33</v>
      </c>
      <c r="D59" s="251">
        <v>20428.11</v>
      </c>
      <c r="E59" s="251">
        <v>11154.43</v>
      </c>
      <c r="F59" s="251">
        <v>15750</v>
      </c>
      <c r="G59" s="251">
        <v>16527.18</v>
      </c>
      <c r="H59" s="575">
        <v>3737.56</v>
      </c>
      <c r="I59" s="575">
        <v>24281.34</v>
      </c>
      <c r="J59" s="575">
        <v>0</v>
      </c>
      <c r="K59" s="575">
        <v>0</v>
      </c>
      <c r="L59" s="575">
        <v>220.40000099999997</v>
      </c>
      <c r="M59" s="576">
        <v>0</v>
      </c>
      <c r="N59" s="529"/>
    </row>
    <row r="60" spans="2:14" s="104" customFormat="1" ht="15.75" customHeight="1" x14ac:dyDescent="0.25">
      <c r="B60" s="103"/>
      <c r="D60" s="251"/>
      <c r="E60" s="251"/>
      <c r="F60" s="251"/>
      <c r="G60" s="251"/>
      <c r="H60" s="251"/>
      <c r="I60" s="251"/>
      <c r="J60" s="251"/>
      <c r="K60" s="251"/>
      <c r="L60" s="251"/>
      <c r="M60" s="260"/>
      <c r="N60" s="529"/>
    </row>
    <row r="61" spans="2:14" s="109" customFormat="1" ht="15.75" customHeight="1" x14ac:dyDescent="0.25">
      <c r="B61" s="537"/>
      <c r="C61" s="538" t="s">
        <v>82</v>
      </c>
      <c r="D61" s="278" t="s">
        <v>21</v>
      </c>
      <c r="E61" s="278">
        <v>0</v>
      </c>
      <c r="F61" s="278">
        <v>0</v>
      </c>
      <c r="G61" s="278">
        <v>0</v>
      </c>
      <c r="H61" s="278">
        <v>0</v>
      </c>
      <c r="I61" s="278">
        <v>0</v>
      </c>
      <c r="J61" s="278">
        <v>0</v>
      </c>
      <c r="K61" s="278">
        <v>0</v>
      </c>
      <c r="L61" s="278">
        <v>0</v>
      </c>
      <c r="M61" s="275">
        <v>0</v>
      </c>
      <c r="N61" s="533"/>
    </row>
    <row r="62" spans="2:14" s="104" customFormat="1" ht="9.75" customHeight="1" x14ac:dyDescent="0.25">
      <c r="B62" s="103"/>
      <c r="D62" s="251"/>
      <c r="E62" s="251"/>
      <c r="F62" s="251"/>
      <c r="G62" s="251"/>
      <c r="H62" s="251"/>
      <c r="I62" s="251"/>
      <c r="J62" s="251"/>
      <c r="K62" s="251"/>
      <c r="L62" s="251"/>
      <c r="M62" s="260"/>
      <c r="N62" s="529"/>
    </row>
    <row r="63" spans="2:14" s="104" customFormat="1" ht="15.75" customHeight="1" x14ac:dyDescent="0.25">
      <c r="B63" s="103"/>
      <c r="C63" s="104" t="s">
        <v>130</v>
      </c>
      <c r="D63" s="251">
        <v>0</v>
      </c>
      <c r="E63" s="251">
        <v>0</v>
      </c>
      <c r="F63" s="251">
        <v>0</v>
      </c>
      <c r="G63" s="251">
        <v>0</v>
      </c>
      <c r="H63" s="251">
        <v>0</v>
      </c>
      <c r="I63" s="251">
        <v>0</v>
      </c>
      <c r="J63" s="251">
        <v>0</v>
      </c>
      <c r="K63" s="251">
        <v>0</v>
      </c>
      <c r="L63" s="251">
        <v>0</v>
      </c>
      <c r="M63" s="260">
        <v>0</v>
      </c>
      <c r="N63" s="529"/>
    </row>
    <row r="64" spans="2:14" s="104" customFormat="1" ht="7.5" customHeight="1" x14ac:dyDescent="0.25">
      <c r="B64" s="145"/>
      <c r="C64" s="146"/>
      <c r="D64" s="146"/>
      <c r="E64" s="146"/>
      <c r="F64" s="146"/>
      <c r="G64" s="580"/>
      <c r="H64" s="580"/>
      <c r="I64" s="580"/>
      <c r="J64" s="580"/>
      <c r="K64" s="580"/>
      <c r="L64" s="580"/>
      <c r="M64" s="581"/>
      <c r="N64" s="529"/>
    </row>
    <row r="65" spans="2:13" ht="2.25" customHeight="1" x14ac:dyDescent="0.2"/>
    <row r="66" spans="2:13" x14ac:dyDescent="0.2">
      <c r="B66" s="166" t="s">
        <v>208</v>
      </c>
    </row>
    <row r="67" spans="2:13" s="199" customFormat="1" x14ac:dyDescent="0.2">
      <c r="B67" s="279" t="s">
        <v>37</v>
      </c>
      <c r="G67" s="582"/>
      <c r="H67" s="582"/>
      <c r="I67" s="582"/>
      <c r="J67" s="582"/>
      <c r="K67" s="582"/>
      <c r="L67" s="582"/>
      <c r="M67" s="582"/>
    </row>
    <row r="68" spans="2:13" s="564" customFormat="1" x14ac:dyDescent="0.2">
      <c r="C68" s="565"/>
      <c r="D68" s="565"/>
      <c r="E68" s="565"/>
      <c r="F68" s="565"/>
      <c r="G68" s="583"/>
      <c r="H68" s="583"/>
      <c r="I68" s="583"/>
      <c r="J68" s="583"/>
      <c r="K68" s="583"/>
      <c r="L68" s="583"/>
      <c r="M68" s="583"/>
    </row>
    <row r="69" spans="2:13" s="564" customFormat="1" x14ac:dyDescent="0.2">
      <c r="C69" s="565"/>
      <c r="D69" s="565"/>
      <c r="E69" s="565"/>
      <c r="F69" s="565"/>
      <c r="G69" s="583"/>
      <c r="H69" s="583"/>
      <c r="I69" s="583"/>
      <c r="J69" s="583"/>
      <c r="K69" s="583"/>
      <c r="L69" s="583"/>
      <c r="M69" s="583"/>
    </row>
    <row r="70" spans="2:13" s="199" customFormat="1" x14ac:dyDescent="0.2">
      <c r="C70" s="565"/>
      <c r="D70" s="565"/>
      <c r="E70" s="565"/>
      <c r="F70" s="565"/>
      <c r="G70" s="583"/>
      <c r="H70" s="583"/>
      <c r="I70" s="583"/>
      <c r="J70" s="583"/>
      <c r="K70" s="583"/>
      <c r="L70" s="583"/>
      <c r="M70" s="583"/>
    </row>
    <row r="71" spans="2:13" s="199" customFormat="1" x14ac:dyDescent="0.2">
      <c r="G71" s="582"/>
      <c r="H71" s="582"/>
      <c r="I71" s="582"/>
      <c r="J71" s="582"/>
      <c r="K71" s="582"/>
      <c r="L71" s="582"/>
      <c r="M71" s="582"/>
    </row>
    <row r="72" spans="2:13" s="199" customFormat="1" x14ac:dyDescent="0.2">
      <c r="G72" s="582"/>
      <c r="H72" s="582"/>
      <c r="I72" s="582"/>
      <c r="J72" s="582"/>
      <c r="K72" s="582"/>
      <c r="L72" s="582"/>
      <c r="M72" s="582"/>
    </row>
    <row r="73" spans="2:13" s="199" customFormat="1" x14ac:dyDescent="0.2">
      <c r="G73" s="582"/>
      <c r="H73" s="582"/>
      <c r="I73" s="582"/>
      <c r="J73" s="582"/>
      <c r="K73" s="582"/>
      <c r="L73" s="582"/>
      <c r="M73" s="582"/>
    </row>
    <row r="74" spans="2:13" s="199" customFormat="1" x14ac:dyDescent="0.2">
      <c r="G74" s="582"/>
      <c r="H74" s="582"/>
      <c r="I74" s="582"/>
      <c r="J74" s="582"/>
      <c r="K74" s="582"/>
      <c r="L74" s="582"/>
      <c r="M74" s="582"/>
    </row>
    <row r="75" spans="2:13" s="199" customFormat="1" x14ac:dyDescent="0.2">
      <c r="G75" s="582"/>
      <c r="H75" s="582"/>
      <c r="I75" s="582"/>
      <c r="J75" s="582"/>
      <c r="K75" s="582"/>
      <c r="L75" s="582"/>
      <c r="M75" s="582"/>
    </row>
    <row r="76" spans="2:13" s="199" customFormat="1" x14ac:dyDescent="0.2">
      <c r="G76" s="582"/>
      <c r="H76" s="582"/>
      <c r="I76" s="582"/>
      <c r="J76" s="582"/>
      <c r="K76" s="582"/>
      <c r="L76" s="582"/>
      <c r="M76" s="582"/>
    </row>
    <row r="77" spans="2:13" s="199" customFormat="1" x14ac:dyDescent="0.2">
      <c r="G77" s="582"/>
      <c r="H77" s="582"/>
      <c r="I77" s="582"/>
      <c r="J77" s="582"/>
      <c r="K77" s="582"/>
      <c r="L77" s="582"/>
      <c r="M77" s="582"/>
    </row>
  </sheetData>
  <mergeCells count="2">
    <mergeCell ref="B1:M1"/>
    <mergeCell ref="B3:C3"/>
  </mergeCells>
  <printOptions horizontalCentered="1" verticalCentered="1"/>
  <pageMargins left="0" right="0" top="0.39370078740157483" bottom="0" header="0" footer="0"/>
  <pageSetup paperSize="9"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3A9-90BF-46F3-8D92-34DF777B7A2E}">
  <dimension ref="B1:K44"/>
  <sheetViews>
    <sheetView showGridLines="0" zoomScaleNormal="100" zoomScaleSheetLayoutView="100" workbookViewId="0">
      <selection activeCell="G36" sqref="G36"/>
    </sheetView>
  </sheetViews>
  <sheetFormatPr baseColWidth="10" defaultColWidth="9.140625" defaultRowHeight="15" x14ac:dyDescent="0.25"/>
  <cols>
    <col min="1" max="1" width="2.5703125" style="280" customWidth="1"/>
    <col min="2" max="2" width="4" style="280" customWidth="1"/>
    <col min="3" max="3" width="23.28515625" style="280" customWidth="1"/>
    <col min="4" max="9" width="11.140625" style="327" customWidth="1"/>
    <col min="10" max="10" width="10.42578125" style="280" customWidth="1"/>
    <col min="11" max="11" width="11.42578125" style="280" customWidth="1"/>
    <col min="12" max="16384" width="9.140625" style="280"/>
  </cols>
  <sheetData>
    <row r="1" spans="2:11" ht="41.25" customHeight="1" x14ac:dyDescent="0.25">
      <c r="B1" s="688" t="s">
        <v>136</v>
      </c>
      <c r="C1" s="688"/>
      <c r="D1" s="688"/>
      <c r="E1" s="688"/>
      <c r="F1" s="688"/>
      <c r="G1" s="688"/>
      <c r="H1" s="688"/>
      <c r="I1" s="688"/>
    </row>
    <row r="2" spans="2:11" ht="12.75" customHeight="1" x14ac:dyDescent="0.25">
      <c r="B2" s="281"/>
      <c r="C2" s="282"/>
      <c r="D2" s="282"/>
      <c r="E2" s="282"/>
      <c r="F2" s="282"/>
      <c r="G2" s="282"/>
      <c r="H2" s="282"/>
      <c r="I2" s="282"/>
    </row>
    <row r="3" spans="2:11" ht="18" customHeight="1" x14ac:dyDescent="0.25">
      <c r="B3" s="689" t="s">
        <v>137</v>
      </c>
      <c r="C3" s="690"/>
      <c r="D3" s="693" t="s">
        <v>138</v>
      </c>
      <c r="E3" s="694"/>
      <c r="F3" s="693" t="s">
        <v>139</v>
      </c>
      <c r="G3" s="694"/>
      <c r="H3" s="693" t="s">
        <v>56</v>
      </c>
      <c r="I3" s="695"/>
    </row>
    <row r="4" spans="2:11" ht="19.5" customHeight="1" x14ac:dyDescent="0.25">
      <c r="B4" s="691"/>
      <c r="C4" s="692"/>
      <c r="D4" s="283" t="s">
        <v>140</v>
      </c>
      <c r="E4" s="284" t="s">
        <v>141</v>
      </c>
      <c r="F4" s="283" t="s">
        <v>140</v>
      </c>
      <c r="G4" s="284" t="s">
        <v>141</v>
      </c>
      <c r="H4" s="283" t="s">
        <v>140</v>
      </c>
      <c r="I4" s="285" t="s">
        <v>141</v>
      </c>
    </row>
    <row r="5" spans="2:11" ht="8.25" customHeight="1" x14ac:dyDescent="0.25">
      <c r="B5" s="286"/>
      <c r="C5" s="287"/>
      <c r="D5" s="288"/>
      <c r="E5" s="289"/>
      <c r="F5" s="290"/>
      <c r="G5" s="289"/>
      <c r="H5" s="290"/>
      <c r="I5" s="291"/>
    </row>
    <row r="6" spans="2:11" x14ac:dyDescent="0.25">
      <c r="B6" s="696" t="s">
        <v>56</v>
      </c>
      <c r="C6" s="697"/>
      <c r="D6" s="292">
        <f t="shared" ref="D6:I6" si="0">D8+D13+D16+D19+D23+D26+D29+D33+D36</f>
        <v>103</v>
      </c>
      <c r="E6" s="293">
        <f t="shared" si="0"/>
        <v>5957.1049999999996</v>
      </c>
      <c r="F6" s="292">
        <f t="shared" si="0"/>
        <v>405</v>
      </c>
      <c r="G6" s="293">
        <f t="shared" si="0"/>
        <v>17412.498</v>
      </c>
      <c r="H6" s="292">
        <f t="shared" si="0"/>
        <v>508</v>
      </c>
      <c r="I6" s="294">
        <f t="shared" si="0"/>
        <v>23369.602999999996</v>
      </c>
      <c r="J6" s="295"/>
      <c r="K6" s="295"/>
    </row>
    <row r="7" spans="2:11" ht="8.25" customHeight="1" x14ac:dyDescent="0.25">
      <c r="B7" s="286"/>
      <c r="C7" s="287"/>
      <c r="D7" s="296"/>
      <c r="E7" s="297"/>
      <c r="F7" s="298"/>
      <c r="G7" s="297"/>
      <c r="H7" s="298"/>
      <c r="I7" s="299"/>
      <c r="J7" s="295"/>
      <c r="K7" s="295"/>
    </row>
    <row r="8" spans="2:11" ht="14.25" customHeight="1" x14ac:dyDescent="0.25">
      <c r="B8" s="300" t="s">
        <v>65</v>
      </c>
      <c r="C8" s="301"/>
      <c r="D8" s="302">
        <f t="shared" ref="D8:H8" si="1">SUM(D9:D11)</f>
        <v>6</v>
      </c>
      <c r="E8" s="303">
        <f t="shared" si="1"/>
        <v>19.942900000000002</v>
      </c>
      <c r="F8" s="302">
        <f t="shared" si="1"/>
        <v>62</v>
      </c>
      <c r="G8" s="303">
        <f t="shared" si="1"/>
        <v>1949.2741999999998</v>
      </c>
      <c r="H8" s="302">
        <f t="shared" si="1"/>
        <v>68</v>
      </c>
      <c r="I8" s="303">
        <f>SUM(I9:I11)</f>
        <v>1969.2170999999998</v>
      </c>
      <c r="J8" s="295"/>
      <c r="K8" s="295"/>
    </row>
    <row r="9" spans="2:11" ht="14.25" customHeight="1" x14ac:dyDescent="0.25">
      <c r="B9" s="286"/>
      <c r="C9" s="287" t="s">
        <v>142</v>
      </c>
      <c r="D9" s="304">
        <v>2</v>
      </c>
      <c r="E9" s="305">
        <v>18.950900000000001</v>
      </c>
      <c r="F9" s="306">
        <v>22</v>
      </c>
      <c r="G9" s="307">
        <v>1500.7189999999998</v>
      </c>
      <c r="H9" s="308">
        <f t="shared" ref="H9:I11" si="2">D9+F9</f>
        <v>24</v>
      </c>
      <c r="I9" s="299">
        <f t="shared" si="2"/>
        <v>1519.6698999999999</v>
      </c>
      <c r="J9" s="295"/>
      <c r="K9" s="295"/>
    </row>
    <row r="10" spans="2:11" ht="14.25" customHeight="1" x14ac:dyDescent="0.25">
      <c r="B10" s="286"/>
      <c r="C10" s="287" t="s">
        <v>143</v>
      </c>
      <c r="D10" s="304">
        <v>4</v>
      </c>
      <c r="E10" s="305">
        <v>0.99199999999999999</v>
      </c>
      <c r="F10" s="306">
        <v>38</v>
      </c>
      <c r="G10" s="307">
        <v>442.36319999999995</v>
      </c>
      <c r="H10" s="308">
        <f t="shared" si="2"/>
        <v>42</v>
      </c>
      <c r="I10" s="299">
        <f t="shared" si="2"/>
        <v>443.35519999999997</v>
      </c>
      <c r="J10" s="295"/>
      <c r="K10" s="295"/>
    </row>
    <row r="11" spans="2:11" ht="14.25" customHeight="1" x14ac:dyDescent="0.25">
      <c r="B11" s="286"/>
      <c r="C11" s="287" t="s">
        <v>144</v>
      </c>
      <c r="D11" s="304">
        <v>0</v>
      </c>
      <c r="E11" s="305">
        <v>0</v>
      </c>
      <c r="F11" s="306">
        <v>2</v>
      </c>
      <c r="G11" s="307">
        <v>6.1920000000000002</v>
      </c>
      <c r="H11" s="308">
        <f t="shared" si="2"/>
        <v>2</v>
      </c>
      <c r="I11" s="299">
        <f t="shared" si="2"/>
        <v>6.1920000000000002</v>
      </c>
      <c r="J11" s="295"/>
      <c r="K11" s="295"/>
    </row>
    <row r="12" spans="2:11" ht="7.5" customHeight="1" x14ac:dyDescent="0.25">
      <c r="B12" s="286"/>
      <c r="C12" s="287"/>
      <c r="D12" s="304"/>
      <c r="E12" s="305"/>
      <c r="F12" s="309"/>
      <c r="G12" s="305"/>
      <c r="H12" s="310"/>
      <c r="I12" s="311"/>
      <c r="J12" s="295"/>
      <c r="K12" s="295"/>
    </row>
    <row r="13" spans="2:11" ht="14.25" customHeight="1" x14ac:dyDescent="0.25">
      <c r="B13" s="300" t="s">
        <v>70</v>
      </c>
      <c r="C13" s="301"/>
      <c r="D13" s="302">
        <f t="shared" ref="D13:I13" si="3">SUM(D14:D14)</f>
        <v>0</v>
      </c>
      <c r="E13" s="303">
        <f t="shared" si="3"/>
        <v>0</v>
      </c>
      <c r="F13" s="302">
        <f t="shared" si="3"/>
        <v>6</v>
      </c>
      <c r="G13" s="303">
        <f t="shared" si="3"/>
        <v>368.59500000000003</v>
      </c>
      <c r="H13" s="302">
        <f t="shared" si="3"/>
        <v>6</v>
      </c>
      <c r="I13" s="303">
        <f t="shared" si="3"/>
        <v>368.59500000000003</v>
      </c>
      <c r="J13" s="295"/>
      <c r="K13" s="295"/>
    </row>
    <row r="14" spans="2:11" ht="14.25" customHeight="1" x14ac:dyDescent="0.25">
      <c r="B14" s="286"/>
      <c r="C14" s="287" t="s">
        <v>143</v>
      </c>
      <c r="D14" s="304">
        <v>0</v>
      </c>
      <c r="E14" s="312">
        <v>0</v>
      </c>
      <c r="F14" s="313">
        <v>6</v>
      </c>
      <c r="G14" s="312">
        <v>368.59500000000003</v>
      </c>
      <c r="H14" s="308">
        <f t="shared" ref="H14:I14" si="4">D14+F14</f>
        <v>6</v>
      </c>
      <c r="I14" s="299">
        <f t="shared" si="4"/>
        <v>368.59500000000003</v>
      </c>
      <c r="J14" s="295"/>
      <c r="K14" s="295"/>
    </row>
    <row r="15" spans="2:11" ht="7.5" customHeight="1" x14ac:dyDescent="0.25">
      <c r="B15" s="286"/>
      <c r="C15" s="287"/>
      <c r="D15" s="304"/>
      <c r="E15" s="305"/>
      <c r="F15" s="309"/>
      <c r="G15" s="305"/>
      <c r="H15" s="310"/>
      <c r="I15" s="311"/>
      <c r="J15" s="295"/>
      <c r="K15" s="295"/>
    </row>
    <row r="16" spans="2:11" ht="14.25" customHeight="1" x14ac:dyDescent="0.25">
      <c r="B16" s="300" t="s">
        <v>74</v>
      </c>
      <c r="C16" s="301"/>
      <c r="D16" s="302">
        <f t="shared" ref="D16:I16" si="5">SUM(D17:D17)</f>
        <v>0</v>
      </c>
      <c r="E16" s="303">
        <f t="shared" si="5"/>
        <v>0</v>
      </c>
      <c r="F16" s="302">
        <f t="shared" si="5"/>
        <v>5</v>
      </c>
      <c r="G16" s="303">
        <f t="shared" si="5"/>
        <v>158.00900000000001</v>
      </c>
      <c r="H16" s="302">
        <f t="shared" si="5"/>
        <v>5</v>
      </c>
      <c r="I16" s="303">
        <f t="shared" si="5"/>
        <v>158.00900000000001</v>
      </c>
      <c r="J16" s="295"/>
      <c r="K16" s="295"/>
    </row>
    <row r="17" spans="2:11" ht="14.25" customHeight="1" x14ac:dyDescent="0.25">
      <c r="B17" s="286"/>
      <c r="C17" s="287" t="s">
        <v>143</v>
      </c>
      <c r="D17" s="304">
        <v>0</v>
      </c>
      <c r="E17" s="312">
        <v>0</v>
      </c>
      <c r="F17" s="313">
        <v>5</v>
      </c>
      <c r="G17" s="312">
        <v>158.00900000000001</v>
      </c>
      <c r="H17" s="308">
        <f t="shared" ref="H17:I17" si="6">D17+F17</f>
        <v>5</v>
      </c>
      <c r="I17" s="299">
        <f t="shared" si="6"/>
        <v>158.00900000000001</v>
      </c>
      <c r="J17" s="295"/>
      <c r="K17" s="295"/>
    </row>
    <row r="18" spans="2:11" ht="10.5" customHeight="1" x14ac:dyDescent="0.25">
      <c r="B18" s="286"/>
      <c r="C18" s="287"/>
      <c r="D18" s="304"/>
      <c r="E18" s="305"/>
      <c r="F18" s="309"/>
      <c r="G18" s="305"/>
      <c r="H18" s="310"/>
      <c r="I18" s="311"/>
      <c r="J18" s="295"/>
      <c r="K18" s="295"/>
    </row>
    <row r="19" spans="2:11" ht="14.25" customHeight="1" x14ac:dyDescent="0.25">
      <c r="B19" s="300" t="s">
        <v>81</v>
      </c>
      <c r="C19" s="301"/>
      <c r="D19" s="302">
        <f t="shared" ref="D19:I19" si="7">SUM(D20:D21)</f>
        <v>2</v>
      </c>
      <c r="E19" s="303">
        <f t="shared" si="7"/>
        <v>2.206</v>
      </c>
      <c r="F19" s="302">
        <f t="shared" si="7"/>
        <v>77</v>
      </c>
      <c r="G19" s="303">
        <f t="shared" si="7"/>
        <v>755.09499999999991</v>
      </c>
      <c r="H19" s="302">
        <f t="shared" si="7"/>
        <v>79</v>
      </c>
      <c r="I19" s="303">
        <f t="shared" si="7"/>
        <v>757.30099999999993</v>
      </c>
      <c r="J19" s="295"/>
      <c r="K19" s="295"/>
    </row>
    <row r="20" spans="2:11" ht="14.25" customHeight="1" x14ac:dyDescent="0.25">
      <c r="B20" s="286"/>
      <c r="C20" s="287" t="s">
        <v>142</v>
      </c>
      <c r="D20" s="304">
        <v>1</v>
      </c>
      <c r="E20" s="305">
        <v>2</v>
      </c>
      <c r="F20" s="306">
        <v>1</v>
      </c>
      <c r="G20" s="307">
        <v>50</v>
      </c>
      <c r="H20" s="308">
        <f t="shared" ref="H20:I21" si="8">D20+F20</f>
        <v>2</v>
      </c>
      <c r="I20" s="299">
        <f t="shared" si="8"/>
        <v>52</v>
      </c>
      <c r="J20" s="295"/>
      <c r="K20" s="295"/>
    </row>
    <row r="21" spans="2:11" ht="14.25" customHeight="1" x14ac:dyDescent="0.25">
      <c r="B21" s="286"/>
      <c r="C21" s="287" t="s">
        <v>143</v>
      </c>
      <c r="D21" s="304">
        <v>1</v>
      </c>
      <c r="E21" s="305">
        <v>0.20599999999999999</v>
      </c>
      <c r="F21" s="306">
        <v>76</v>
      </c>
      <c r="G21" s="307">
        <v>705.09499999999991</v>
      </c>
      <c r="H21" s="308">
        <f t="shared" si="8"/>
        <v>77</v>
      </c>
      <c r="I21" s="299">
        <f t="shared" si="8"/>
        <v>705.30099999999993</v>
      </c>
      <c r="J21" s="295"/>
      <c r="K21" s="295"/>
    </row>
    <row r="22" spans="2:11" ht="7.5" customHeight="1" x14ac:dyDescent="0.25">
      <c r="B22" s="286"/>
      <c r="C22" s="287"/>
      <c r="D22" s="314"/>
      <c r="E22" s="312"/>
      <c r="F22" s="313"/>
      <c r="G22" s="312"/>
      <c r="H22" s="310"/>
      <c r="I22" s="311"/>
      <c r="J22" s="295"/>
      <c r="K22" s="295"/>
    </row>
    <row r="23" spans="2:11" ht="14.25" customHeight="1" x14ac:dyDescent="0.25">
      <c r="B23" s="300" t="s">
        <v>86</v>
      </c>
      <c r="C23" s="301"/>
      <c r="D23" s="302">
        <f t="shared" ref="D23:I23" si="9">SUM(D24:D24)</f>
        <v>0</v>
      </c>
      <c r="E23" s="303">
        <f t="shared" si="9"/>
        <v>0</v>
      </c>
      <c r="F23" s="302">
        <f t="shared" si="9"/>
        <v>1</v>
      </c>
      <c r="G23" s="303">
        <f t="shared" si="9"/>
        <v>43.75</v>
      </c>
      <c r="H23" s="302">
        <f t="shared" si="9"/>
        <v>1</v>
      </c>
      <c r="I23" s="303">
        <f t="shared" si="9"/>
        <v>43.75</v>
      </c>
      <c r="J23" s="295"/>
      <c r="K23" s="295"/>
    </row>
    <row r="24" spans="2:11" ht="14.25" customHeight="1" x14ac:dyDescent="0.25">
      <c r="B24" s="286"/>
      <c r="C24" s="287" t="s">
        <v>143</v>
      </c>
      <c r="D24" s="304">
        <v>0</v>
      </c>
      <c r="E24" s="312">
        <v>0</v>
      </c>
      <c r="F24" s="313">
        <v>1</v>
      </c>
      <c r="G24" s="312">
        <v>43.75</v>
      </c>
      <c r="H24" s="308">
        <f t="shared" ref="H24:I24" si="10">D24+F24</f>
        <v>1</v>
      </c>
      <c r="I24" s="299">
        <f t="shared" si="10"/>
        <v>43.75</v>
      </c>
      <c r="J24" s="295"/>
      <c r="K24" s="295"/>
    </row>
    <row r="25" spans="2:11" ht="7.5" customHeight="1" x14ac:dyDescent="0.25">
      <c r="B25" s="286"/>
      <c r="C25" s="287"/>
      <c r="D25" s="304"/>
      <c r="E25" s="305"/>
      <c r="F25" s="309"/>
      <c r="G25" s="305"/>
      <c r="H25" s="310"/>
      <c r="I25" s="311"/>
      <c r="J25" s="295"/>
      <c r="K25" s="295"/>
    </row>
    <row r="26" spans="2:11" ht="14.25" customHeight="1" x14ac:dyDescent="0.25">
      <c r="B26" s="300" t="s">
        <v>93</v>
      </c>
      <c r="C26" s="301"/>
      <c r="D26" s="302">
        <f t="shared" ref="D26:I26" si="11">SUM(D27:D27)</f>
        <v>0</v>
      </c>
      <c r="E26" s="303">
        <f t="shared" si="11"/>
        <v>0</v>
      </c>
      <c r="F26" s="302">
        <f t="shared" si="11"/>
        <v>4</v>
      </c>
      <c r="G26" s="303">
        <f t="shared" si="11"/>
        <v>149.93299999999999</v>
      </c>
      <c r="H26" s="302">
        <f t="shared" si="11"/>
        <v>4</v>
      </c>
      <c r="I26" s="303">
        <f t="shared" si="11"/>
        <v>149.93299999999999</v>
      </c>
      <c r="J26" s="295"/>
      <c r="K26" s="295"/>
    </row>
    <row r="27" spans="2:11" ht="14.25" customHeight="1" x14ac:dyDescent="0.25">
      <c r="B27" s="286"/>
      <c r="C27" s="287" t="s">
        <v>143</v>
      </c>
      <c r="D27" s="304">
        <v>0</v>
      </c>
      <c r="E27" s="312">
        <v>0</v>
      </c>
      <c r="F27" s="313">
        <v>4</v>
      </c>
      <c r="G27" s="312">
        <v>149.93299999999999</v>
      </c>
      <c r="H27" s="308">
        <f t="shared" ref="H27:I27" si="12">D27+F27</f>
        <v>4</v>
      </c>
      <c r="I27" s="299">
        <f t="shared" si="12"/>
        <v>149.93299999999999</v>
      </c>
      <c r="J27" s="295"/>
      <c r="K27" s="295"/>
    </row>
    <row r="28" spans="2:11" ht="7.5" customHeight="1" x14ac:dyDescent="0.25">
      <c r="B28" s="286"/>
      <c r="C28" s="287"/>
      <c r="D28" s="314"/>
      <c r="E28" s="312"/>
      <c r="F28" s="313"/>
      <c r="G28" s="312"/>
      <c r="H28" s="310"/>
      <c r="I28" s="311"/>
      <c r="J28" s="295"/>
      <c r="K28" s="295"/>
    </row>
    <row r="29" spans="2:11" ht="14.25" customHeight="1" x14ac:dyDescent="0.25">
      <c r="B29" s="300" t="s">
        <v>95</v>
      </c>
      <c r="C29" s="301"/>
      <c r="D29" s="302">
        <f t="shared" ref="D29:I29" si="13">SUM(D30:D31)</f>
        <v>8</v>
      </c>
      <c r="E29" s="303">
        <f t="shared" si="13"/>
        <v>12.6868</v>
      </c>
      <c r="F29" s="302">
        <f t="shared" si="13"/>
        <v>243</v>
      </c>
      <c r="G29" s="303">
        <f t="shared" si="13"/>
        <v>13555.435799999996</v>
      </c>
      <c r="H29" s="302">
        <f t="shared" si="13"/>
        <v>251</v>
      </c>
      <c r="I29" s="303">
        <f t="shared" si="13"/>
        <v>13568.122599999997</v>
      </c>
      <c r="J29" s="295"/>
      <c r="K29" s="295"/>
    </row>
    <row r="30" spans="2:11" ht="14.25" customHeight="1" x14ac:dyDescent="0.25">
      <c r="B30" s="286"/>
      <c r="C30" s="287" t="s">
        <v>142</v>
      </c>
      <c r="D30" s="304">
        <v>0</v>
      </c>
      <c r="E30" s="305">
        <v>0</v>
      </c>
      <c r="F30" s="306">
        <v>110</v>
      </c>
      <c r="G30" s="307">
        <v>7393.4299999999985</v>
      </c>
      <c r="H30" s="308">
        <f t="shared" ref="H30:I31" si="14">D30+F30</f>
        <v>110</v>
      </c>
      <c r="I30" s="299">
        <f t="shared" si="14"/>
        <v>7393.4299999999985</v>
      </c>
      <c r="J30" s="295"/>
      <c r="K30" s="295"/>
    </row>
    <row r="31" spans="2:11" ht="14.25" customHeight="1" x14ac:dyDescent="0.25">
      <c r="B31" s="286"/>
      <c r="C31" s="287" t="s">
        <v>143</v>
      </c>
      <c r="D31" s="304">
        <v>8</v>
      </c>
      <c r="E31" s="305">
        <v>12.6868</v>
      </c>
      <c r="F31" s="306">
        <v>133</v>
      </c>
      <c r="G31" s="307">
        <v>6162.0057999999981</v>
      </c>
      <c r="H31" s="308">
        <f t="shared" si="14"/>
        <v>141</v>
      </c>
      <c r="I31" s="299">
        <f t="shared" si="14"/>
        <v>6174.6925999999985</v>
      </c>
      <c r="J31" s="295"/>
      <c r="K31" s="295"/>
    </row>
    <row r="32" spans="2:11" ht="7.5" customHeight="1" x14ac:dyDescent="0.25">
      <c r="B32" s="286"/>
      <c r="C32" s="287"/>
      <c r="D32" s="304"/>
      <c r="E32" s="305"/>
      <c r="F32" s="309"/>
      <c r="G32" s="305"/>
      <c r="H32" s="310"/>
      <c r="I32" s="311"/>
      <c r="J32" s="295"/>
      <c r="K32" s="295"/>
    </row>
    <row r="33" spans="2:11" ht="14.25" customHeight="1" x14ac:dyDescent="0.25">
      <c r="B33" s="300" t="s">
        <v>99</v>
      </c>
      <c r="C33" s="301"/>
      <c r="D33" s="302">
        <f t="shared" ref="D33:I33" si="15">SUM(D34:D34)</f>
        <v>0</v>
      </c>
      <c r="E33" s="303">
        <f t="shared" si="15"/>
        <v>0</v>
      </c>
      <c r="F33" s="302">
        <f t="shared" si="15"/>
        <v>5</v>
      </c>
      <c r="G33" s="303">
        <f t="shared" si="15"/>
        <v>392.166</v>
      </c>
      <c r="H33" s="302">
        <f t="shared" si="15"/>
        <v>5</v>
      </c>
      <c r="I33" s="303">
        <f t="shared" si="15"/>
        <v>392.166</v>
      </c>
      <c r="J33" s="295"/>
      <c r="K33" s="295"/>
    </row>
    <row r="34" spans="2:11" ht="14.25" customHeight="1" x14ac:dyDescent="0.25">
      <c r="B34" s="286"/>
      <c r="C34" s="287" t="s">
        <v>143</v>
      </c>
      <c r="D34" s="304">
        <v>0</v>
      </c>
      <c r="E34" s="312">
        <v>0</v>
      </c>
      <c r="F34" s="313">
        <v>5</v>
      </c>
      <c r="G34" s="312">
        <v>392.166</v>
      </c>
      <c r="H34" s="308">
        <f t="shared" ref="H34:I34" si="16">D34+F34</f>
        <v>5</v>
      </c>
      <c r="I34" s="299">
        <f t="shared" si="16"/>
        <v>392.166</v>
      </c>
      <c r="J34" s="295"/>
      <c r="K34" s="295"/>
    </row>
    <row r="35" spans="2:11" ht="7.5" customHeight="1" x14ac:dyDescent="0.25">
      <c r="B35" s="286"/>
      <c r="C35" s="287"/>
      <c r="D35" s="314"/>
      <c r="E35" s="312"/>
      <c r="F35" s="313"/>
      <c r="G35" s="312"/>
      <c r="H35" s="310"/>
      <c r="I35" s="311"/>
      <c r="J35" s="295"/>
      <c r="K35" s="295"/>
    </row>
    <row r="36" spans="2:11" ht="14.25" customHeight="1" x14ac:dyDescent="0.25">
      <c r="B36" s="300" t="s">
        <v>101</v>
      </c>
      <c r="C36" s="301"/>
      <c r="D36" s="302">
        <f t="shared" ref="D36:I36" si="17">SUM(D37:D39)</f>
        <v>87</v>
      </c>
      <c r="E36" s="303">
        <f t="shared" si="17"/>
        <v>5922.2692999999999</v>
      </c>
      <c r="F36" s="302">
        <f t="shared" si="17"/>
        <v>2</v>
      </c>
      <c r="G36" s="303">
        <f t="shared" si="17"/>
        <v>40.24</v>
      </c>
      <c r="H36" s="302">
        <f t="shared" si="17"/>
        <v>89</v>
      </c>
      <c r="I36" s="303">
        <f t="shared" si="17"/>
        <v>5962.5092999999997</v>
      </c>
      <c r="J36" s="295"/>
      <c r="K36" s="295"/>
    </row>
    <row r="37" spans="2:11" ht="14.25" customHeight="1" x14ac:dyDescent="0.25">
      <c r="B37" s="286"/>
      <c r="C37" s="287" t="s">
        <v>142</v>
      </c>
      <c r="D37" s="304">
        <v>33</v>
      </c>
      <c r="E37" s="312">
        <v>4546.7919000000002</v>
      </c>
      <c r="F37" s="313">
        <v>0</v>
      </c>
      <c r="G37" s="312">
        <v>0</v>
      </c>
      <c r="H37" s="308">
        <f t="shared" ref="H37:I39" si="18">D37+F37</f>
        <v>33</v>
      </c>
      <c r="I37" s="299">
        <f t="shared" si="18"/>
        <v>4546.7919000000002</v>
      </c>
      <c r="J37" s="295"/>
      <c r="K37" s="295"/>
    </row>
    <row r="38" spans="2:11" ht="14.25" customHeight="1" x14ac:dyDescent="0.25">
      <c r="B38" s="286"/>
      <c r="C38" s="287" t="s">
        <v>143</v>
      </c>
      <c r="D38" s="304">
        <v>45</v>
      </c>
      <c r="E38" s="312">
        <v>1362.4074000000001</v>
      </c>
      <c r="F38" s="313">
        <v>2</v>
      </c>
      <c r="G38" s="312">
        <v>40.24</v>
      </c>
      <c r="H38" s="308">
        <f t="shared" si="18"/>
        <v>47</v>
      </c>
      <c r="I38" s="299">
        <f t="shared" si="18"/>
        <v>1402.6474000000001</v>
      </c>
      <c r="J38" s="295"/>
      <c r="K38" s="295"/>
    </row>
    <row r="39" spans="2:11" ht="14.25" customHeight="1" x14ac:dyDescent="0.25">
      <c r="B39" s="286"/>
      <c r="C39" s="287" t="s">
        <v>144</v>
      </c>
      <c r="D39" s="304">
        <v>9</v>
      </c>
      <c r="E39" s="312">
        <v>13.069999999999999</v>
      </c>
      <c r="F39" s="313">
        <v>0</v>
      </c>
      <c r="G39" s="312">
        <v>0</v>
      </c>
      <c r="H39" s="308">
        <f t="shared" si="18"/>
        <v>9</v>
      </c>
      <c r="I39" s="299">
        <f t="shared" si="18"/>
        <v>13.069999999999999</v>
      </c>
      <c r="J39" s="295"/>
      <c r="K39" s="295"/>
    </row>
    <row r="40" spans="2:11" ht="7.5" customHeight="1" x14ac:dyDescent="0.25">
      <c r="B40" s="315"/>
      <c r="C40" s="316"/>
      <c r="D40" s="317"/>
      <c r="E40" s="318"/>
      <c r="F40" s="319"/>
      <c r="G40" s="318"/>
      <c r="H40" s="320"/>
      <c r="I40" s="321"/>
    </row>
    <row r="41" spans="2:11" ht="3.75" customHeight="1" x14ac:dyDescent="0.25">
      <c r="B41" s="322"/>
      <c r="C41" s="287"/>
      <c r="D41" s="290"/>
      <c r="E41" s="323"/>
      <c r="F41" s="290"/>
      <c r="G41" s="290"/>
      <c r="H41" s="290"/>
      <c r="I41" s="323"/>
    </row>
    <row r="42" spans="2:11" ht="44.25" customHeight="1" x14ac:dyDescent="0.25">
      <c r="B42" s="686" t="s">
        <v>145</v>
      </c>
      <c r="C42" s="686"/>
      <c r="D42" s="686"/>
      <c r="E42" s="686"/>
      <c r="F42" s="686"/>
      <c r="G42" s="686"/>
      <c r="H42" s="686"/>
      <c r="I42" s="686"/>
    </row>
    <row r="43" spans="2:11" ht="15" customHeight="1" x14ac:dyDescent="0.25">
      <c r="B43" s="324" t="s">
        <v>146</v>
      </c>
      <c r="C43" s="325"/>
      <c r="D43" s="326"/>
      <c r="E43" s="326"/>
      <c r="F43" s="326"/>
      <c r="G43" s="326"/>
      <c r="H43" s="326"/>
      <c r="I43" s="326"/>
    </row>
    <row r="44" spans="2:11" ht="53.25" customHeight="1" x14ac:dyDescent="0.25">
      <c r="B44" s="687" t="s">
        <v>147</v>
      </c>
      <c r="C44" s="686"/>
      <c r="D44" s="686"/>
      <c r="E44" s="686"/>
      <c r="F44" s="686"/>
      <c r="G44" s="686"/>
      <c r="H44" s="686"/>
      <c r="I44" s="686"/>
    </row>
  </sheetData>
  <mergeCells count="8">
    <mergeCell ref="B42:I42"/>
    <mergeCell ref="B44:I44"/>
    <mergeCell ref="B1:I1"/>
    <mergeCell ref="B3:C4"/>
    <mergeCell ref="D3:E3"/>
    <mergeCell ref="F3:G3"/>
    <mergeCell ref="H3:I3"/>
    <mergeCell ref="B6:C6"/>
  </mergeCells>
  <printOptions horizontalCentered="1"/>
  <pageMargins left="0.39370078740157483" right="0.39370078740157483" top="0.39370078740157483" bottom="0.39370078740157483" header="0" footer="0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C1FA-1877-4E1B-B33B-CD1098EB522F}">
  <dimension ref="B1:N131"/>
  <sheetViews>
    <sheetView showGridLines="0" zoomScaleNormal="100" zoomScaleSheetLayoutView="100" workbookViewId="0">
      <selection activeCell="G36" sqref="G36"/>
    </sheetView>
  </sheetViews>
  <sheetFormatPr baseColWidth="10" defaultColWidth="9.140625" defaultRowHeight="12.75" x14ac:dyDescent="0.25"/>
  <cols>
    <col min="1" max="1" width="1.28515625" style="328" customWidth="1"/>
    <col min="2" max="2" width="4" style="328" customWidth="1"/>
    <col min="3" max="3" width="23.140625" style="328" customWidth="1"/>
    <col min="4" max="9" width="10.7109375" style="328" customWidth="1"/>
    <col min="10" max="10" width="10" style="328" customWidth="1"/>
    <col min="11" max="11" width="9.140625" style="375"/>
    <col min="12" max="16384" width="9.140625" style="328"/>
  </cols>
  <sheetData>
    <row r="1" spans="2:14" ht="46.5" customHeight="1" x14ac:dyDescent="0.25">
      <c r="B1" s="688" t="s">
        <v>148</v>
      </c>
      <c r="C1" s="688"/>
      <c r="D1" s="688"/>
      <c r="E1" s="688"/>
      <c r="F1" s="688"/>
      <c r="G1" s="688"/>
      <c r="H1" s="688"/>
      <c r="I1" s="688"/>
      <c r="K1" s="105"/>
    </row>
    <row r="2" spans="2:14" ht="15" customHeight="1" x14ac:dyDescent="0.25">
      <c r="B2" s="329"/>
      <c r="C2" s="329"/>
      <c r="D2" s="329"/>
      <c r="E2" s="329"/>
      <c r="F2" s="329"/>
      <c r="G2" s="329"/>
      <c r="H2" s="329"/>
      <c r="I2" s="329"/>
      <c r="K2" s="105"/>
    </row>
    <row r="3" spans="2:14" ht="18" customHeight="1" x14ac:dyDescent="0.25">
      <c r="B3" s="689" t="s">
        <v>149</v>
      </c>
      <c r="C3" s="690"/>
      <c r="D3" s="330" t="s">
        <v>138</v>
      </c>
      <c r="E3" s="331"/>
      <c r="F3" s="698" t="s">
        <v>139</v>
      </c>
      <c r="G3" s="699"/>
      <c r="H3" s="332" t="s">
        <v>56</v>
      </c>
      <c r="I3" s="333"/>
      <c r="K3" s="105"/>
    </row>
    <row r="4" spans="2:14" ht="18" customHeight="1" x14ac:dyDescent="0.25">
      <c r="B4" s="691"/>
      <c r="C4" s="692"/>
      <c r="D4" s="283" t="s">
        <v>140</v>
      </c>
      <c r="E4" s="284" t="s">
        <v>141</v>
      </c>
      <c r="F4" s="334" t="s">
        <v>140</v>
      </c>
      <c r="G4" s="284" t="s">
        <v>141</v>
      </c>
      <c r="H4" s="283" t="s">
        <v>140</v>
      </c>
      <c r="I4" s="285" t="s">
        <v>141</v>
      </c>
      <c r="K4" s="105"/>
    </row>
    <row r="5" spans="2:14" ht="8.25" customHeight="1" x14ac:dyDescent="0.25">
      <c r="B5" s="286"/>
      <c r="C5" s="287"/>
      <c r="D5" s="335"/>
      <c r="E5" s="336"/>
      <c r="F5" s="287"/>
      <c r="G5" s="287"/>
      <c r="H5" s="335"/>
      <c r="I5" s="336"/>
      <c r="K5" s="105"/>
    </row>
    <row r="6" spans="2:14" x14ac:dyDescent="0.25">
      <c r="B6" s="696" t="s">
        <v>56</v>
      </c>
      <c r="C6" s="697"/>
      <c r="D6" s="337">
        <f t="shared" ref="D6:I6" si="0">SUM(D8,D13,D18,D23,D28,D33,D38,D43,D48,D53,D58,D63,D68,D73,D78,D83,D88,D93,D98,D103,D108,D118,D113,D123)</f>
        <v>11503</v>
      </c>
      <c r="E6" s="338">
        <f t="shared" si="0"/>
        <v>3912.5462000000007</v>
      </c>
      <c r="F6" s="337">
        <f t="shared" si="0"/>
        <v>961</v>
      </c>
      <c r="G6" s="339">
        <f t="shared" si="0"/>
        <v>2275.9803999999995</v>
      </c>
      <c r="H6" s="337">
        <f t="shared" si="0"/>
        <v>12464</v>
      </c>
      <c r="I6" s="338">
        <f t="shared" si="0"/>
        <v>6188.5266000000001</v>
      </c>
      <c r="J6" s="340"/>
      <c r="K6" s="340"/>
      <c r="L6" s="340"/>
      <c r="M6" s="340"/>
      <c r="N6" s="340"/>
    </row>
    <row r="7" spans="2:14" ht="8.25" customHeight="1" x14ac:dyDescent="0.25">
      <c r="B7" s="286"/>
      <c r="C7" s="287"/>
      <c r="D7" s="341"/>
      <c r="E7" s="342"/>
      <c r="F7" s="252"/>
      <c r="G7" s="105"/>
      <c r="H7" s="341"/>
      <c r="I7" s="343"/>
      <c r="J7" s="340"/>
      <c r="K7" s="105"/>
    </row>
    <row r="8" spans="2:14" ht="14.25" customHeight="1" x14ac:dyDescent="0.25">
      <c r="B8" s="300" t="s">
        <v>57</v>
      </c>
      <c r="C8" s="301"/>
      <c r="D8" s="344">
        <f t="shared" ref="D8:I8" si="1">SUM(D9:D11)</f>
        <v>1733</v>
      </c>
      <c r="E8" s="345">
        <f t="shared" si="1"/>
        <v>222.97640000000064</v>
      </c>
      <c r="F8" s="302">
        <f t="shared" si="1"/>
        <v>0</v>
      </c>
      <c r="G8" s="346">
        <f t="shared" si="1"/>
        <v>0</v>
      </c>
      <c r="H8" s="344">
        <f t="shared" si="1"/>
        <v>1733</v>
      </c>
      <c r="I8" s="345">
        <f t="shared" si="1"/>
        <v>222.97640000000064</v>
      </c>
      <c r="J8" s="340"/>
      <c r="K8" s="105"/>
    </row>
    <row r="9" spans="2:14" s="280" customFormat="1" ht="14.25" hidden="1" customHeight="1" x14ac:dyDescent="0.25">
      <c r="B9" s="286"/>
      <c r="C9" s="287" t="s">
        <v>142</v>
      </c>
      <c r="D9" s="347"/>
      <c r="E9" s="348"/>
      <c r="F9" s="306"/>
      <c r="G9" s="349"/>
      <c r="H9" s="350">
        <f t="shared" ref="H9:I11" si="2">D9+F9</f>
        <v>0</v>
      </c>
      <c r="I9" s="351">
        <f t="shared" si="2"/>
        <v>0</v>
      </c>
      <c r="J9" s="340"/>
      <c r="K9" s="105"/>
    </row>
    <row r="10" spans="2:14" s="280" customFormat="1" ht="14.25" customHeight="1" x14ac:dyDescent="0.25">
      <c r="B10" s="286"/>
      <c r="C10" s="287" t="s">
        <v>143</v>
      </c>
      <c r="D10" s="347">
        <v>33</v>
      </c>
      <c r="E10" s="348">
        <v>6.7124999999999995</v>
      </c>
      <c r="F10" s="306">
        <v>0</v>
      </c>
      <c r="G10" s="349">
        <v>0</v>
      </c>
      <c r="H10" s="350">
        <f t="shared" si="2"/>
        <v>33</v>
      </c>
      <c r="I10" s="351">
        <f t="shared" si="2"/>
        <v>6.7124999999999995</v>
      </c>
      <c r="J10" s="340"/>
      <c r="K10" s="105"/>
    </row>
    <row r="11" spans="2:14" s="280" customFormat="1" ht="14.25" customHeight="1" x14ac:dyDescent="0.25">
      <c r="B11" s="286"/>
      <c r="C11" s="287" t="s">
        <v>144</v>
      </c>
      <c r="D11" s="347">
        <v>1700</v>
      </c>
      <c r="E11" s="348">
        <v>216.26390000000063</v>
      </c>
      <c r="F11" s="306">
        <v>0</v>
      </c>
      <c r="G11" s="349">
        <v>0</v>
      </c>
      <c r="H11" s="350">
        <f t="shared" si="2"/>
        <v>1700</v>
      </c>
      <c r="I11" s="351">
        <f t="shared" si="2"/>
        <v>216.26390000000063</v>
      </c>
      <c r="J11" s="340"/>
      <c r="K11" s="105"/>
    </row>
    <row r="12" spans="2:14" ht="7.5" customHeight="1" x14ac:dyDescent="0.25">
      <c r="B12" s="286"/>
      <c r="C12" s="287"/>
      <c r="D12" s="347"/>
      <c r="E12" s="348"/>
      <c r="F12" s="352"/>
      <c r="G12" s="353"/>
      <c r="H12" s="354"/>
      <c r="I12" s="355"/>
      <c r="J12" s="340"/>
      <c r="K12" s="105"/>
    </row>
    <row r="13" spans="2:14" ht="14.25" customHeight="1" x14ac:dyDescent="0.25">
      <c r="B13" s="300" t="s">
        <v>65</v>
      </c>
      <c r="C13" s="301"/>
      <c r="D13" s="344">
        <f t="shared" ref="D13:I13" si="3">SUM(D14:D16)</f>
        <v>30</v>
      </c>
      <c r="E13" s="345">
        <f t="shared" si="3"/>
        <v>2.8372000000000002</v>
      </c>
      <c r="F13" s="344">
        <f t="shared" si="3"/>
        <v>8</v>
      </c>
      <c r="G13" s="356">
        <f t="shared" si="3"/>
        <v>5.7392000000000003</v>
      </c>
      <c r="H13" s="344">
        <f t="shared" si="3"/>
        <v>38</v>
      </c>
      <c r="I13" s="345">
        <f t="shared" si="3"/>
        <v>8.5763999999999996</v>
      </c>
      <c r="J13" s="340"/>
      <c r="K13" s="105"/>
    </row>
    <row r="14" spans="2:14" ht="14.25" hidden="1" customHeight="1" x14ac:dyDescent="0.25">
      <c r="B14" s="286"/>
      <c r="C14" s="287" t="s">
        <v>142</v>
      </c>
      <c r="D14" s="347"/>
      <c r="E14" s="348"/>
      <c r="F14" s="352"/>
      <c r="G14" s="353"/>
      <c r="H14" s="350">
        <f t="shared" ref="H14:I16" si="4">D14+F14</f>
        <v>0</v>
      </c>
      <c r="I14" s="351">
        <f t="shared" si="4"/>
        <v>0</v>
      </c>
      <c r="J14" s="340"/>
      <c r="K14" s="105"/>
    </row>
    <row r="15" spans="2:14" ht="14.25" customHeight="1" x14ac:dyDescent="0.25">
      <c r="B15" s="286"/>
      <c r="C15" s="287" t="s">
        <v>143</v>
      </c>
      <c r="D15" s="347">
        <v>14</v>
      </c>
      <c r="E15" s="357">
        <v>1.7381</v>
      </c>
      <c r="F15" s="245">
        <v>3</v>
      </c>
      <c r="G15" s="137">
        <v>3.6231999999999998</v>
      </c>
      <c r="H15" s="350">
        <f t="shared" si="4"/>
        <v>17</v>
      </c>
      <c r="I15" s="351">
        <f t="shared" si="4"/>
        <v>5.3613</v>
      </c>
      <c r="J15" s="340"/>
      <c r="K15" s="105"/>
    </row>
    <row r="16" spans="2:14" ht="14.25" customHeight="1" x14ac:dyDescent="0.25">
      <c r="B16" s="286"/>
      <c r="C16" s="287" t="s">
        <v>144</v>
      </c>
      <c r="D16" s="347">
        <v>16</v>
      </c>
      <c r="E16" s="357">
        <v>1.0991</v>
      </c>
      <c r="F16" s="245">
        <v>5</v>
      </c>
      <c r="G16" s="137">
        <v>2.1160000000000001</v>
      </c>
      <c r="H16" s="350">
        <f t="shared" si="4"/>
        <v>21</v>
      </c>
      <c r="I16" s="351">
        <f t="shared" si="4"/>
        <v>3.2151000000000001</v>
      </c>
      <c r="J16" s="340"/>
      <c r="K16" s="105"/>
    </row>
    <row r="17" spans="2:11" ht="7.5" customHeight="1" x14ac:dyDescent="0.25">
      <c r="B17" s="286"/>
      <c r="C17" s="287"/>
      <c r="D17" s="347"/>
      <c r="E17" s="348"/>
      <c r="F17" s="352"/>
      <c r="G17" s="353"/>
      <c r="H17" s="354"/>
      <c r="I17" s="355"/>
      <c r="J17" s="340"/>
      <c r="K17" s="105"/>
    </row>
    <row r="18" spans="2:11" ht="14.25" customHeight="1" x14ac:dyDescent="0.25">
      <c r="B18" s="300" t="s">
        <v>69</v>
      </c>
      <c r="C18" s="301"/>
      <c r="D18" s="344">
        <f t="shared" ref="D18:I18" si="5">SUM(D19:D21)</f>
        <v>323</v>
      </c>
      <c r="E18" s="345">
        <f t="shared" si="5"/>
        <v>6.6496999999999931</v>
      </c>
      <c r="F18" s="344">
        <f t="shared" si="5"/>
        <v>25</v>
      </c>
      <c r="G18" s="356">
        <f t="shared" si="5"/>
        <v>21.587</v>
      </c>
      <c r="H18" s="344">
        <f t="shared" si="5"/>
        <v>348</v>
      </c>
      <c r="I18" s="345">
        <f t="shared" si="5"/>
        <v>28.236699999999995</v>
      </c>
      <c r="J18" s="340"/>
      <c r="K18" s="105"/>
    </row>
    <row r="19" spans="2:11" s="280" customFormat="1" ht="14.25" hidden="1" customHeight="1" x14ac:dyDescent="0.25">
      <c r="B19" s="286"/>
      <c r="C19" s="287" t="s">
        <v>142</v>
      </c>
      <c r="D19" s="347"/>
      <c r="E19" s="348"/>
      <c r="F19" s="358"/>
      <c r="G19" s="359"/>
      <c r="H19" s="350">
        <f t="shared" ref="H19:I21" si="6">D19+F19</f>
        <v>0</v>
      </c>
      <c r="I19" s="351">
        <f t="shared" si="6"/>
        <v>0</v>
      </c>
      <c r="J19" s="340"/>
      <c r="K19" s="105"/>
    </row>
    <row r="20" spans="2:11" ht="14.25" customHeight="1" x14ac:dyDescent="0.25">
      <c r="B20" s="286"/>
      <c r="C20" s="287" t="s">
        <v>143</v>
      </c>
      <c r="D20" s="347">
        <v>49</v>
      </c>
      <c r="E20" s="348">
        <v>1.9126000000000003</v>
      </c>
      <c r="F20" s="352">
        <v>12</v>
      </c>
      <c r="G20" s="353">
        <v>15.271000000000001</v>
      </c>
      <c r="H20" s="350">
        <f t="shared" si="6"/>
        <v>61</v>
      </c>
      <c r="I20" s="351">
        <f t="shared" si="6"/>
        <v>17.183600000000002</v>
      </c>
      <c r="J20" s="340"/>
      <c r="K20" s="105"/>
    </row>
    <row r="21" spans="2:11" ht="14.25" customHeight="1" x14ac:dyDescent="0.25">
      <c r="B21" s="286"/>
      <c r="C21" s="287" t="s">
        <v>144</v>
      </c>
      <c r="D21" s="347">
        <v>274</v>
      </c>
      <c r="E21" s="348">
        <v>4.7370999999999928</v>
      </c>
      <c r="F21" s="352">
        <v>13</v>
      </c>
      <c r="G21" s="353">
        <v>6.3159999999999998</v>
      </c>
      <c r="H21" s="350">
        <f t="shared" si="6"/>
        <v>287</v>
      </c>
      <c r="I21" s="351">
        <f t="shared" si="6"/>
        <v>11.053099999999993</v>
      </c>
      <c r="J21" s="340"/>
      <c r="K21" s="105"/>
    </row>
    <row r="22" spans="2:11" ht="7.5" customHeight="1" x14ac:dyDescent="0.25">
      <c r="B22" s="286"/>
      <c r="C22" s="287"/>
      <c r="D22" s="347"/>
      <c r="E22" s="348"/>
      <c r="F22" s="352"/>
      <c r="G22" s="353"/>
      <c r="H22" s="354"/>
      <c r="I22" s="355"/>
      <c r="J22" s="340"/>
      <c r="K22" s="105"/>
    </row>
    <row r="23" spans="2:11" ht="14.25" customHeight="1" x14ac:dyDescent="0.25">
      <c r="B23" s="300" t="s">
        <v>70</v>
      </c>
      <c r="C23" s="301"/>
      <c r="D23" s="344">
        <f t="shared" ref="D23:I23" si="7">SUM(D24:D26)</f>
        <v>16</v>
      </c>
      <c r="E23" s="345">
        <f t="shared" si="7"/>
        <v>0.52279999999999993</v>
      </c>
      <c r="F23" s="344">
        <f t="shared" si="7"/>
        <v>134</v>
      </c>
      <c r="G23" s="356">
        <f t="shared" si="7"/>
        <v>112.705</v>
      </c>
      <c r="H23" s="344">
        <f t="shared" si="7"/>
        <v>150</v>
      </c>
      <c r="I23" s="345">
        <f t="shared" si="7"/>
        <v>113.2278</v>
      </c>
      <c r="J23" s="340"/>
      <c r="K23" s="105"/>
    </row>
    <row r="24" spans="2:11" s="280" customFormat="1" ht="14.25" hidden="1" customHeight="1" x14ac:dyDescent="0.25">
      <c r="B24" s="286"/>
      <c r="C24" s="287" t="s">
        <v>142</v>
      </c>
      <c r="D24" s="347"/>
      <c r="E24" s="348"/>
      <c r="F24" s="360"/>
      <c r="G24" s="361"/>
      <c r="H24" s="350">
        <f t="shared" ref="H24:I26" si="8">D24+F24</f>
        <v>0</v>
      </c>
      <c r="I24" s="351">
        <f t="shared" si="8"/>
        <v>0</v>
      </c>
      <c r="J24" s="340"/>
      <c r="K24" s="105"/>
    </row>
    <row r="25" spans="2:11" s="280" customFormat="1" ht="14.25" customHeight="1" x14ac:dyDescent="0.25">
      <c r="B25" s="286"/>
      <c r="C25" s="287" t="s">
        <v>143</v>
      </c>
      <c r="D25" s="347">
        <v>4</v>
      </c>
      <c r="E25" s="348">
        <v>0.17050000000000001</v>
      </c>
      <c r="F25" s="360">
        <v>50</v>
      </c>
      <c r="G25" s="361">
        <v>68</v>
      </c>
      <c r="H25" s="350">
        <f t="shared" si="8"/>
        <v>54</v>
      </c>
      <c r="I25" s="351">
        <f t="shared" si="8"/>
        <v>68.170500000000004</v>
      </c>
      <c r="J25" s="340"/>
      <c r="K25" s="105"/>
    </row>
    <row r="26" spans="2:11" s="280" customFormat="1" ht="14.25" customHeight="1" x14ac:dyDescent="0.25">
      <c r="B26" s="286"/>
      <c r="C26" s="287" t="s">
        <v>144</v>
      </c>
      <c r="D26" s="347">
        <v>12</v>
      </c>
      <c r="E26" s="348">
        <v>0.35229999999999995</v>
      </c>
      <c r="F26" s="360">
        <v>84</v>
      </c>
      <c r="G26" s="361">
        <v>44.704999999999998</v>
      </c>
      <c r="H26" s="350">
        <f t="shared" si="8"/>
        <v>96</v>
      </c>
      <c r="I26" s="351">
        <f t="shared" si="8"/>
        <v>45.057299999999998</v>
      </c>
      <c r="J26" s="340"/>
      <c r="K26" s="105"/>
    </row>
    <row r="27" spans="2:11" ht="7.5" customHeight="1" x14ac:dyDescent="0.25">
      <c r="B27" s="286"/>
      <c r="C27" s="287"/>
      <c r="D27" s="347"/>
      <c r="E27" s="348"/>
      <c r="F27" s="352"/>
      <c r="G27" s="353"/>
      <c r="H27" s="354"/>
      <c r="I27" s="355"/>
      <c r="J27" s="340"/>
      <c r="K27" s="105"/>
    </row>
    <row r="28" spans="2:11" ht="14.25" customHeight="1" x14ac:dyDescent="0.25">
      <c r="B28" s="300" t="s">
        <v>71</v>
      </c>
      <c r="C28" s="301"/>
      <c r="D28" s="344">
        <f t="shared" ref="D28:I28" si="9">SUM(D29:D31)</f>
        <v>261</v>
      </c>
      <c r="E28" s="345">
        <f t="shared" si="9"/>
        <v>9.8488999999999933</v>
      </c>
      <c r="F28" s="344">
        <f t="shared" si="9"/>
        <v>26</v>
      </c>
      <c r="G28" s="356">
        <f t="shared" si="9"/>
        <v>26.524000000000001</v>
      </c>
      <c r="H28" s="344">
        <f t="shared" si="9"/>
        <v>287</v>
      </c>
      <c r="I28" s="345">
        <f t="shared" si="9"/>
        <v>36.372899999999994</v>
      </c>
      <c r="J28" s="340"/>
      <c r="K28" s="105"/>
    </row>
    <row r="29" spans="2:11" s="280" customFormat="1" ht="14.25" hidden="1" customHeight="1" x14ac:dyDescent="0.25">
      <c r="B29" s="286"/>
      <c r="C29" s="287" t="s">
        <v>142</v>
      </c>
      <c r="D29" s="347"/>
      <c r="E29" s="348"/>
      <c r="F29" s="360"/>
      <c r="G29" s="361"/>
      <c r="H29" s="350">
        <f t="shared" ref="H29:I31" si="10">D29+F29</f>
        <v>0</v>
      </c>
      <c r="I29" s="351">
        <f t="shared" si="10"/>
        <v>0</v>
      </c>
      <c r="J29" s="340"/>
      <c r="K29" s="105"/>
    </row>
    <row r="30" spans="2:11" ht="14.25" customHeight="1" x14ac:dyDescent="0.25">
      <c r="B30" s="286"/>
      <c r="C30" s="287" t="s">
        <v>143</v>
      </c>
      <c r="D30" s="347">
        <v>110</v>
      </c>
      <c r="E30" s="362">
        <v>5.3225999999999969</v>
      </c>
      <c r="F30" s="251">
        <v>26</v>
      </c>
      <c r="G30" s="113">
        <v>26.524000000000001</v>
      </c>
      <c r="H30" s="350">
        <f t="shared" si="10"/>
        <v>136</v>
      </c>
      <c r="I30" s="351">
        <f t="shared" si="10"/>
        <v>31.846599999999999</v>
      </c>
      <c r="J30" s="340"/>
      <c r="K30" s="105"/>
    </row>
    <row r="31" spans="2:11" ht="14.25" customHeight="1" x14ac:dyDescent="0.25">
      <c r="B31" s="286"/>
      <c r="C31" s="287" t="s">
        <v>144</v>
      </c>
      <c r="D31" s="347">
        <v>151</v>
      </c>
      <c r="E31" s="362">
        <v>4.5262999999999955</v>
      </c>
      <c r="F31" s="251">
        <v>0</v>
      </c>
      <c r="G31" s="113">
        <v>0</v>
      </c>
      <c r="H31" s="350">
        <f t="shared" si="10"/>
        <v>151</v>
      </c>
      <c r="I31" s="351">
        <f t="shared" si="10"/>
        <v>4.5262999999999955</v>
      </c>
      <c r="J31" s="340"/>
      <c r="K31" s="105"/>
    </row>
    <row r="32" spans="2:11" ht="7.5" customHeight="1" x14ac:dyDescent="0.25">
      <c r="B32" s="286"/>
      <c r="C32" s="287"/>
      <c r="D32" s="347"/>
      <c r="E32" s="348"/>
      <c r="F32" s="352"/>
      <c r="G32" s="353"/>
      <c r="H32" s="354"/>
      <c r="I32" s="355"/>
      <c r="J32" s="340"/>
      <c r="K32" s="105"/>
    </row>
    <row r="33" spans="2:11" ht="14.25" customHeight="1" x14ac:dyDescent="0.25">
      <c r="B33" s="300" t="s">
        <v>73</v>
      </c>
      <c r="C33" s="301"/>
      <c r="D33" s="344">
        <f t="shared" ref="D33:I33" si="11">SUM(D34:D36)</f>
        <v>327</v>
      </c>
      <c r="E33" s="345">
        <f t="shared" si="11"/>
        <v>22.3551</v>
      </c>
      <c r="F33" s="344">
        <f t="shared" si="11"/>
        <v>3</v>
      </c>
      <c r="G33" s="356">
        <f t="shared" si="11"/>
        <v>3</v>
      </c>
      <c r="H33" s="344">
        <f t="shared" si="11"/>
        <v>330</v>
      </c>
      <c r="I33" s="345">
        <f t="shared" si="11"/>
        <v>25.3551</v>
      </c>
      <c r="J33" s="340"/>
      <c r="K33" s="105"/>
    </row>
    <row r="34" spans="2:11" s="280" customFormat="1" ht="14.25" hidden="1" customHeight="1" x14ac:dyDescent="0.25">
      <c r="B34" s="286"/>
      <c r="C34" s="287" t="s">
        <v>142</v>
      </c>
      <c r="D34" s="347"/>
      <c r="E34" s="348"/>
      <c r="F34" s="360"/>
      <c r="G34" s="361"/>
      <c r="H34" s="350">
        <f t="shared" ref="H34:I36" si="12">D34+F34</f>
        <v>0</v>
      </c>
      <c r="I34" s="351">
        <f t="shared" si="12"/>
        <v>0</v>
      </c>
      <c r="J34" s="340"/>
      <c r="K34" s="105"/>
    </row>
    <row r="35" spans="2:11" ht="14.25" customHeight="1" x14ac:dyDescent="0.25">
      <c r="B35" s="286"/>
      <c r="C35" s="287" t="s">
        <v>143</v>
      </c>
      <c r="D35" s="347">
        <v>33</v>
      </c>
      <c r="E35" s="362">
        <v>9.3845000000000045</v>
      </c>
      <c r="F35" s="251">
        <v>3</v>
      </c>
      <c r="G35" s="113">
        <v>3</v>
      </c>
      <c r="H35" s="350">
        <f t="shared" si="12"/>
        <v>36</v>
      </c>
      <c r="I35" s="351">
        <f t="shared" si="12"/>
        <v>12.384500000000005</v>
      </c>
      <c r="J35" s="340"/>
      <c r="K35" s="105"/>
    </row>
    <row r="36" spans="2:11" ht="14.25" customHeight="1" x14ac:dyDescent="0.25">
      <c r="B36" s="286"/>
      <c r="C36" s="287" t="s">
        <v>144</v>
      </c>
      <c r="D36" s="347">
        <v>294</v>
      </c>
      <c r="E36" s="362">
        <v>12.970599999999997</v>
      </c>
      <c r="F36" s="313">
        <v>0</v>
      </c>
      <c r="G36" s="363">
        <v>0</v>
      </c>
      <c r="H36" s="350">
        <f t="shared" si="12"/>
        <v>294</v>
      </c>
      <c r="I36" s="351">
        <f t="shared" si="12"/>
        <v>12.970599999999997</v>
      </c>
      <c r="J36" s="340"/>
      <c r="K36" s="105"/>
    </row>
    <row r="37" spans="2:11" ht="7.5" customHeight="1" x14ac:dyDescent="0.25">
      <c r="B37" s="286"/>
      <c r="C37" s="287"/>
      <c r="D37" s="347"/>
      <c r="E37" s="348"/>
      <c r="F37" s="352"/>
      <c r="G37" s="353"/>
      <c r="H37" s="354"/>
      <c r="I37" s="355"/>
      <c r="J37" s="340"/>
      <c r="K37" s="105"/>
    </row>
    <row r="38" spans="2:11" ht="14.25" customHeight="1" x14ac:dyDescent="0.25">
      <c r="B38" s="300" t="s">
        <v>76</v>
      </c>
      <c r="C38" s="301"/>
      <c r="D38" s="344">
        <f t="shared" ref="D38:I38" si="13">SUM(D39:D41)</f>
        <v>1135</v>
      </c>
      <c r="E38" s="345">
        <f t="shared" si="13"/>
        <v>85.158400000000015</v>
      </c>
      <c r="F38" s="344">
        <f t="shared" si="13"/>
        <v>60</v>
      </c>
      <c r="G38" s="356">
        <f t="shared" si="13"/>
        <v>166.86319999999998</v>
      </c>
      <c r="H38" s="344">
        <f t="shared" si="13"/>
        <v>1195</v>
      </c>
      <c r="I38" s="345">
        <f t="shared" si="13"/>
        <v>252.02160000000003</v>
      </c>
      <c r="J38" s="340"/>
      <c r="K38" s="105"/>
    </row>
    <row r="39" spans="2:11" s="280" customFormat="1" ht="14.25" customHeight="1" x14ac:dyDescent="0.25">
      <c r="B39" s="286"/>
      <c r="C39" s="287" t="s">
        <v>142</v>
      </c>
      <c r="D39" s="347">
        <v>0</v>
      </c>
      <c r="E39" s="348">
        <v>0</v>
      </c>
      <c r="F39" s="360">
        <v>1</v>
      </c>
      <c r="G39" s="361">
        <v>81.992000000000004</v>
      </c>
      <c r="H39" s="350">
        <f t="shared" ref="H39:I41" si="14">D39+F39</f>
        <v>1</v>
      </c>
      <c r="I39" s="351">
        <f t="shared" si="14"/>
        <v>81.992000000000004</v>
      </c>
      <c r="J39" s="340"/>
      <c r="K39" s="105"/>
    </row>
    <row r="40" spans="2:11" ht="14.25" customHeight="1" x14ac:dyDescent="0.25">
      <c r="B40" s="286"/>
      <c r="C40" s="287" t="s">
        <v>143</v>
      </c>
      <c r="D40" s="347">
        <v>338</v>
      </c>
      <c r="E40" s="362">
        <v>40.368700000000018</v>
      </c>
      <c r="F40" s="251">
        <v>48</v>
      </c>
      <c r="G40" s="113">
        <v>78.936499999999995</v>
      </c>
      <c r="H40" s="350">
        <f t="shared" si="14"/>
        <v>386</v>
      </c>
      <c r="I40" s="351">
        <f t="shared" si="14"/>
        <v>119.30520000000001</v>
      </c>
      <c r="J40" s="340"/>
      <c r="K40" s="105"/>
    </row>
    <row r="41" spans="2:11" ht="14.25" customHeight="1" x14ac:dyDescent="0.25">
      <c r="B41" s="286"/>
      <c r="C41" s="287" t="s">
        <v>144</v>
      </c>
      <c r="D41" s="347">
        <v>797</v>
      </c>
      <c r="E41" s="362">
        <v>44.789699999999996</v>
      </c>
      <c r="F41" s="251">
        <v>11</v>
      </c>
      <c r="G41" s="113">
        <v>5.9347000000000003</v>
      </c>
      <c r="H41" s="350">
        <f t="shared" si="14"/>
        <v>808</v>
      </c>
      <c r="I41" s="351">
        <f t="shared" si="14"/>
        <v>50.724399999999996</v>
      </c>
      <c r="J41" s="340"/>
      <c r="K41" s="105"/>
    </row>
    <row r="42" spans="2:11" ht="7.5" customHeight="1" x14ac:dyDescent="0.25">
      <c r="B42" s="286"/>
      <c r="C42" s="287"/>
      <c r="D42" s="347"/>
      <c r="E42" s="348"/>
      <c r="F42" s="352"/>
      <c r="G42" s="353"/>
      <c r="H42" s="354"/>
      <c r="I42" s="355"/>
      <c r="J42" s="340"/>
      <c r="K42" s="105"/>
    </row>
    <row r="43" spans="2:11" ht="14.25" customHeight="1" x14ac:dyDescent="0.25">
      <c r="B43" s="300" t="s">
        <v>78</v>
      </c>
      <c r="C43" s="301"/>
      <c r="D43" s="344">
        <f t="shared" ref="D43:I43" si="15">SUM(D44:D46)</f>
        <v>106</v>
      </c>
      <c r="E43" s="345">
        <f t="shared" si="15"/>
        <v>3.9444999999999997</v>
      </c>
      <c r="F43" s="344">
        <f t="shared" si="15"/>
        <v>89</v>
      </c>
      <c r="G43" s="356">
        <f t="shared" si="15"/>
        <v>167.8715</v>
      </c>
      <c r="H43" s="344">
        <f t="shared" si="15"/>
        <v>195</v>
      </c>
      <c r="I43" s="345">
        <f t="shared" si="15"/>
        <v>171.816</v>
      </c>
      <c r="J43" s="340"/>
      <c r="K43" s="105"/>
    </row>
    <row r="44" spans="2:11" s="280" customFormat="1" ht="14.25" customHeight="1" x14ac:dyDescent="0.25">
      <c r="B44" s="286"/>
      <c r="C44" s="287" t="s">
        <v>142</v>
      </c>
      <c r="D44" s="347">
        <v>0</v>
      </c>
      <c r="E44" s="348">
        <v>0</v>
      </c>
      <c r="F44" s="360">
        <v>2</v>
      </c>
      <c r="G44" s="361">
        <v>71.405000000000001</v>
      </c>
      <c r="H44" s="350">
        <v>2</v>
      </c>
      <c r="I44" s="351">
        <f t="shared" ref="I44:I46" si="16">E44+G44</f>
        <v>71.405000000000001</v>
      </c>
      <c r="J44" s="340"/>
      <c r="K44" s="105"/>
    </row>
    <row r="45" spans="2:11" s="280" customFormat="1" ht="14.25" customHeight="1" x14ac:dyDescent="0.25">
      <c r="B45" s="286"/>
      <c r="C45" s="287" t="s">
        <v>143</v>
      </c>
      <c r="D45" s="347">
        <v>25</v>
      </c>
      <c r="E45" s="348">
        <v>2.944</v>
      </c>
      <c r="F45" s="360">
        <v>26</v>
      </c>
      <c r="G45" s="361">
        <v>36.959000000000003</v>
      </c>
      <c r="H45" s="350">
        <v>51</v>
      </c>
      <c r="I45" s="351">
        <f t="shared" si="16"/>
        <v>39.903000000000006</v>
      </c>
      <c r="J45" s="340"/>
      <c r="K45" s="105"/>
    </row>
    <row r="46" spans="2:11" ht="14.25" customHeight="1" x14ac:dyDescent="0.25">
      <c r="B46" s="286"/>
      <c r="C46" s="287" t="s">
        <v>144</v>
      </c>
      <c r="D46" s="347">
        <v>81</v>
      </c>
      <c r="E46" s="362">
        <v>1.0004999999999999</v>
      </c>
      <c r="F46" s="251">
        <v>61</v>
      </c>
      <c r="G46" s="113">
        <v>59.5075</v>
      </c>
      <c r="H46" s="350">
        <v>142</v>
      </c>
      <c r="I46" s="351">
        <f t="shared" si="16"/>
        <v>60.508000000000003</v>
      </c>
      <c r="J46" s="340"/>
      <c r="K46" s="105"/>
    </row>
    <row r="47" spans="2:11" ht="7.5" customHeight="1" x14ac:dyDescent="0.25">
      <c r="B47" s="286"/>
      <c r="C47" s="287"/>
      <c r="D47" s="347"/>
      <c r="E47" s="348"/>
      <c r="F47" s="352"/>
      <c r="G47" s="353"/>
      <c r="H47" s="354"/>
      <c r="I47" s="355"/>
      <c r="J47" s="340"/>
      <c r="K47" s="105"/>
    </row>
    <row r="48" spans="2:11" ht="14.25" customHeight="1" x14ac:dyDescent="0.25">
      <c r="B48" s="300" t="s">
        <v>79</v>
      </c>
      <c r="C48" s="301"/>
      <c r="D48" s="344">
        <f t="shared" ref="D48:I48" si="17">SUM(D49:D51)</f>
        <v>1475</v>
      </c>
      <c r="E48" s="345">
        <f t="shared" si="17"/>
        <v>112.57630000000005</v>
      </c>
      <c r="F48" s="344">
        <f t="shared" si="17"/>
        <v>6</v>
      </c>
      <c r="G48" s="356">
        <f t="shared" si="17"/>
        <v>45.972999999999999</v>
      </c>
      <c r="H48" s="344">
        <f t="shared" si="17"/>
        <v>1481</v>
      </c>
      <c r="I48" s="345">
        <f t="shared" si="17"/>
        <v>158.54930000000004</v>
      </c>
      <c r="J48" s="340"/>
      <c r="K48" s="105"/>
    </row>
    <row r="49" spans="2:11" s="280" customFormat="1" ht="14.25" hidden="1" customHeight="1" x14ac:dyDescent="0.25">
      <c r="B49" s="286"/>
      <c r="C49" s="287" t="s">
        <v>142</v>
      </c>
      <c r="D49" s="347"/>
      <c r="E49" s="348"/>
      <c r="F49" s="360"/>
      <c r="G49" s="361"/>
      <c r="H49" s="350">
        <f t="shared" ref="H49:I51" si="18">D49+F49</f>
        <v>0</v>
      </c>
      <c r="I49" s="351">
        <f t="shared" si="18"/>
        <v>0</v>
      </c>
      <c r="J49" s="340"/>
      <c r="K49" s="105"/>
    </row>
    <row r="50" spans="2:11" s="280" customFormat="1" ht="14.25" customHeight="1" x14ac:dyDescent="0.25">
      <c r="B50" s="286"/>
      <c r="C50" s="287" t="s">
        <v>143</v>
      </c>
      <c r="D50" s="347">
        <v>81</v>
      </c>
      <c r="E50" s="348">
        <v>45.654600000000016</v>
      </c>
      <c r="F50" s="360">
        <v>5</v>
      </c>
      <c r="G50" s="361">
        <v>45.62</v>
      </c>
      <c r="H50" s="350">
        <v>86</v>
      </c>
      <c r="I50" s="351">
        <f t="shared" si="18"/>
        <v>91.274600000000021</v>
      </c>
      <c r="J50" s="340"/>
      <c r="K50" s="105"/>
    </row>
    <row r="51" spans="2:11" s="280" customFormat="1" ht="14.25" customHeight="1" x14ac:dyDescent="0.25">
      <c r="B51" s="286"/>
      <c r="C51" s="287" t="s">
        <v>144</v>
      </c>
      <c r="D51" s="347">
        <v>1394</v>
      </c>
      <c r="E51" s="348">
        <v>66.92170000000003</v>
      </c>
      <c r="F51" s="360">
        <v>1</v>
      </c>
      <c r="G51" s="361">
        <v>0.35299999999999998</v>
      </c>
      <c r="H51" s="350">
        <v>1395</v>
      </c>
      <c r="I51" s="351">
        <f t="shared" si="18"/>
        <v>67.274700000000024</v>
      </c>
      <c r="J51" s="340"/>
      <c r="K51" s="105"/>
    </row>
    <row r="52" spans="2:11" ht="7.5" customHeight="1" x14ac:dyDescent="0.25">
      <c r="B52" s="286"/>
      <c r="C52" s="287"/>
      <c r="D52" s="347"/>
      <c r="E52" s="348"/>
      <c r="F52" s="352"/>
      <c r="G52" s="353"/>
      <c r="H52" s="354"/>
      <c r="I52" s="355"/>
      <c r="J52" s="340"/>
      <c r="K52" s="105"/>
    </row>
    <row r="53" spans="2:11" ht="14.25" customHeight="1" x14ac:dyDescent="0.25">
      <c r="B53" s="300" t="s">
        <v>81</v>
      </c>
      <c r="C53" s="301"/>
      <c r="D53" s="344">
        <f t="shared" ref="D53:I53" si="19">SUM(D54:D56)</f>
        <v>3</v>
      </c>
      <c r="E53" s="345">
        <f t="shared" si="19"/>
        <v>0.5</v>
      </c>
      <c r="F53" s="344">
        <f t="shared" si="19"/>
        <v>0</v>
      </c>
      <c r="G53" s="356">
        <f t="shared" si="19"/>
        <v>0</v>
      </c>
      <c r="H53" s="344">
        <f t="shared" si="19"/>
        <v>3</v>
      </c>
      <c r="I53" s="345">
        <f t="shared" si="19"/>
        <v>0.5</v>
      </c>
      <c r="J53" s="340"/>
      <c r="K53" s="105"/>
    </row>
    <row r="54" spans="2:11" s="280" customFormat="1" ht="14.25" hidden="1" customHeight="1" x14ac:dyDescent="0.25">
      <c r="B54" s="286"/>
      <c r="C54" s="287" t="s">
        <v>142</v>
      </c>
      <c r="D54" s="347"/>
      <c r="E54" s="348"/>
      <c r="F54" s="360"/>
      <c r="G54" s="361"/>
      <c r="H54" s="350">
        <f t="shared" ref="H54:I56" si="20">D54+F54</f>
        <v>0</v>
      </c>
      <c r="I54" s="351">
        <f t="shared" si="20"/>
        <v>0</v>
      </c>
      <c r="J54" s="340"/>
      <c r="K54" s="105"/>
    </row>
    <row r="55" spans="2:11" ht="14.25" hidden="1" customHeight="1" x14ac:dyDescent="0.25">
      <c r="B55" s="286"/>
      <c r="C55" s="287" t="s">
        <v>143</v>
      </c>
      <c r="D55" s="347"/>
      <c r="E55" s="362"/>
      <c r="F55" s="360"/>
      <c r="G55" s="361"/>
      <c r="H55" s="350">
        <f t="shared" si="20"/>
        <v>0</v>
      </c>
      <c r="I55" s="351">
        <f t="shared" si="20"/>
        <v>0</v>
      </c>
      <c r="J55" s="340"/>
      <c r="K55" s="105"/>
    </row>
    <row r="56" spans="2:11" ht="14.25" customHeight="1" x14ac:dyDescent="0.25">
      <c r="B56" s="286"/>
      <c r="C56" s="287" t="s">
        <v>144</v>
      </c>
      <c r="D56" s="347">
        <v>3</v>
      </c>
      <c r="E56" s="362">
        <v>0.5</v>
      </c>
      <c r="F56" s="360">
        <v>0</v>
      </c>
      <c r="G56" s="361">
        <v>0</v>
      </c>
      <c r="H56" s="350">
        <f t="shared" si="20"/>
        <v>3</v>
      </c>
      <c r="I56" s="351">
        <f t="shared" si="20"/>
        <v>0.5</v>
      </c>
      <c r="J56" s="340"/>
      <c r="K56" s="105"/>
    </row>
    <row r="57" spans="2:11" ht="7.5" customHeight="1" x14ac:dyDescent="0.25">
      <c r="B57" s="286"/>
      <c r="C57" s="287"/>
      <c r="D57" s="364"/>
      <c r="E57" s="362"/>
      <c r="F57" s="251"/>
      <c r="G57" s="113"/>
      <c r="H57" s="354"/>
      <c r="I57" s="355"/>
      <c r="J57" s="340"/>
      <c r="K57" s="105"/>
    </row>
    <row r="58" spans="2:11" ht="14.25" customHeight="1" x14ac:dyDescent="0.25">
      <c r="B58" s="300" t="s">
        <v>83</v>
      </c>
      <c r="C58" s="301"/>
      <c r="D58" s="344">
        <f t="shared" ref="D58:I58" si="21">SUM(D59:D61)</f>
        <v>672</v>
      </c>
      <c r="E58" s="345">
        <f t="shared" si="21"/>
        <v>61.225400000000008</v>
      </c>
      <c r="F58" s="344">
        <f t="shared" si="21"/>
        <v>71</v>
      </c>
      <c r="G58" s="356">
        <f t="shared" si="21"/>
        <v>84.358499999999992</v>
      </c>
      <c r="H58" s="344">
        <f t="shared" si="21"/>
        <v>743</v>
      </c>
      <c r="I58" s="345">
        <f t="shared" si="21"/>
        <v>145.5839</v>
      </c>
      <c r="J58" s="340"/>
      <c r="K58" s="105"/>
    </row>
    <row r="59" spans="2:11" s="280" customFormat="1" ht="14.25" hidden="1" customHeight="1" x14ac:dyDescent="0.25">
      <c r="B59" s="286"/>
      <c r="C59" s="287" t="s">
        <v>142</v>
      </c>
      <c r="D59" s="347"/>
      <c r="E59" s="348"/>
      <c r="F59" s="360"/>
      <c r="G59" s="361"/>
      <c r="H59" s="350">
        <f t="shared" ref="H59:I61" si="22">D59+F59</f>
        <v>0</v>
      </c>
      <c r="I59" s="351">
        <f t="shared" si="22"/>
        <v>0</v>
      </c>
      <c r="J59" s="340"/>
      <c r="K59" s="105"/>
    </row>
    <row r="60" spans="2:11" s="280" customFormat="1" ht="14.25" customHeight="1" x14ac:dyDescent="0.25">
      <c r="B60" s="286"/>
      <c r="C60" s="287" t="s">
        <v>143</v>
      </c>
      <c r="D60" s="347">
        <v>119</v>
      </c>
      <c r="E60" s="348">
        <v>24.780800000000003</v>
      </c>
      <c r="F60" s="360">
        <v>41</v>
      </c>
      <c r="G60" s="361">
        <v>74.4285</v>
      </c>
      <c r="H60" s="350">
        <f t="shared" si="22"/>
        <v>160</v>
      </c>
      <c r="I60" s="351">
        <f t="shared" si="22"/>
        <v>99.209299999999999</v>
      </c>
      <c r="J60" s="340"/>
      <c r="K60" s="105"/>
    </row>
    <row r="61" spans="2:11" s="280" customFormat="1" ht="14.25" customHeight="1" x14ac:dyDescent="0.25">
      <c r="B61" s="286"/>
      <c r="C61" s="287" t="s">
        <v>144</v>
      </c>
      <c r="D61" s="347">
        <v>553</v>
      </c>
      <c r="E61" s="348">
        <v>36.444600000000001</v>
      </c>
      <c r="F61" s="360">
        <v>30</v>
      </c>
      <c r="G61" s="361">
        <v>9.9299999999999944</v>
      </c>
      <c r="H61" s="350">
        <f t="shared" si="22"/>
        <v>583</v>
      </c>
      <c r="I61" s="351">
        <f t="shared" si="22"/>
        <v>46.374599999999994</v>
      </c>
      <c r="J61" s="340"/>
      <c r="K61" s="105"/>
    </row>
    <row r="62" spans="2:11" ht="7.5" customHeight="1" x14ac:dyDescent="0.25">
      <c r="B62" s="286"/>
      <c r="C62" s="287"/>
      <c r="D62" s="347"/>
      <c r="E62" s="348"/>
      <c r="F62" s="352"/>
      <c r="G62" s="353"/>
      <c r="H62" s="354"/>
      <c r="I62" s="355"/>
      <c r="J62" s="340"/>
      <c r="K62" s="105"/>
    </row>
    <row r="63" spans="2:11" ht="14.25" customHeight="1" x14ac:dyDescent="0.25">
      <c r="B63" s="300" t="s">
        <v>84</v>
      </c>
      <c r="C63" s="301"/>
      <c r="D63" s="344">
        <f t="shared" ref="D63:I63" si="23">SUM(D64:D66)</f>
        <v>192</v>
      </c>
      <c r="E63" s="345">
        <f t="shared" si="23"/>
        <v>21.555999999999994</v>
      </c>
      <c r="F63" s="344">
        <f t="shared" si="23"/>
        <v>7</v>
      </c>
      <c r="G63" s="356">
        <f t="shared" si="23"/>
        <v>3.6310000000000007</v>
      </c>
      <c r="H63" s="344">
        <f t="shared" si="23"/>
        <v>199</v>
      </c>
      <c r="I63" s="345">
        <f t="shared" si="23"/>
        <v>25.186999999999994</v>
      </c>
      <c r="J63" s="340"/>
      <c r="K63" s="105"/>
    </row>
    <row r="64" spans="2:11" s="280" customFormat="1" ht="14.25" hidden="1" customHeight="1" x14ac:dyDescent="0.25">
      <c r="B64" s="286"/>
      <c r="C64" s="287" t="s">
        <v>142</v>
      </c>
      <c r="D64" s="347"/>
      <c r="E64" s="348"/>
      <c r="F64" s="360"/>
      <c r="G64" s="361"/>
      <c r="H64" s="350">
        <f t="shared" ref="H64:I66" si="24">D64+F64</f>
        <v>0</v>
      </c>
      <c r="I64" s="351">
        <f t="shared" si="24"/>
        <v>0</v>
      </c>
      <c r="J64" s="340"/>
      <c r="K64" s="105"/>
    </row>
    <row r="65" spans="2:11" s="280" customFormat="1" ht="14.25" customHeight="1" x14ac:dyDescent="0.25">
      <c r="B65" s="286"/>
      <c r="C65" s="287" t="s">
        <v>143</v>
      </c>
      <c r="D65" s="347">
        <v>40</v>
      </c>
      <c r="E65" s="348">
        <v>5.3485999999999985</v>
      </c>
      <c r="F65" s="360">
        <v>6</v>
      </c>
      <c r="G65" s="361">
        <v>3.5710000000000006</v>
      </c>
      <c r="H65" s="350">
        <f t="shared" si="24"/>
        <v>46</v>
      </c>
      <c r="I65" s="351">
        <f t="shared" si="24"/>
        <v>8.9195999999999991</v>
      </c>
      <c r="J65" s="340"/>
      <c r="K65" s="105"/>
    </row>
    <row r="66" spans="2:11" s="280" customFormat="1" ht="14.25" customHeight="1" x14ac:dyDescent="0.25">
      <c r="B66" s="286"/>
      <c r="C66" s="287" t="s">
        <v>144</v>
      </c>
      <c r="D66" s="347">
        <v>152</v>
      </c>
      <c r="E66" s="348">
        <v>16.207399999999996</v>
      </c>
      <c r="F66" s="360">
        <v>1</v>
      </c>
      <c r="G66" s="361">
        <v>0.06</v>
      </c>
      <c r="H66" s="350">
        <f t="shared" si="24"/>
        <v>153</v>
      </c>
      <c r="I66" s="351">
        <f t="shared" si="24"/>
        <v>16.267399999999995</v>
      </c>
      <c r="J66" s="340"/>
      <c r="K66" s="105"/>
    </row>
    <row r="67" spans="2:11" ht="7.5" customHeight="1" x14ac:dyDescent="0.25">
      <c r="B67" s="286"/>
      <c r="C67" s="287"/>
      <c r="D67" s="347"/>
      <c r="E67" s="348"/>
      <c r="F67" s="352"/>
      <c r="G67" s="353"/>
      <c r="H67" s="354"/>
      <c r="I67" s="355"/>
      <c r="J67" s="340"/>
      <c r="K67" s="105"/>
    </row>
    <row r="68" spans="2:11" ht="14.25" customHeight="1" x14ac:dyDescent="0.25">
      <c r="B68" s="300" t="s">
        <v>85</v>
      </c>
      <c r="C68" s="301"/>
      <c r="D68" s="344">
        <f t="shared" ref="D68:I68" si="25">SUM(D69:D71)</f>
        <v>68</v>
      </c>
      <c r="E68" s="345">
        <f t="shared" si="25"/>
        <v>3.4333999999999989</v>
      </c>
      <c r="F68" s="344">
        <f t="shared" si="25"/>
        <v>0</v>
      </c>
      <c r="G68" s="356">
        <f t="shared" si="25"/>
        <v>0</v>
      </c>
      <c r="H68" s="344">
        <f t="shared" si="25"/>
        <v>68</v>
      </c>
      <c r="I68" s="345">
        <f t="shared" si="25"/>
        <v>3.4333999999999989</v>
      </c>
      <c r="J68" s="340"/>
      <c r="K68" s="105"/>
    </row>
    <row r="69" spans="2:11" s="280" customFormat="1" ht="14.25" hidden="1" customHeight="1" x14ac:dyDescent="0.25">
      <c r="B69" s="286"/>
      <c r="C69" s="287" t="s">
        <v>142</v>
      </c>
      <c r="D69" s="347"/>
      <c r="E69" s="348"/>
      <c r="F69" s="360"/>
      <c r="G69" s="361"/>
      <c r="H69" s="350">
        <f t="shared" ref="H69:I71" si="26">D69+F69</f>
        <v>0</v>
      </c>
      <c r="I69" s="351">
        <f t="shared" si="26"/>
        <v>0</v>
      </c>
      <c r="J69" s="340"/>
      <c r="K69" s="105"/>
    </row>
    <row r="70" spans="2:11" s="280" customFormat="1" ht="14.25" hidden="1" customHeight="1" x14ac:dyDescent="0.25">
      <c r="B70" s="286"/>
      <c r="C70" s="287" t="s">
        <v>143</v>
      </c>
      <c r="D70" s="347"/>
      <c r="E70" s="348"/>
      <c r="F70" s="360"/>
      <c r="G70" s="361"/>
      <c r="H70" s="350">
        <f t="shared" si="26"/>
        <v>0</v>
      </c>
      <c r="I70" s="351">
        <f t="shared" si="26"/>
        <v>0</v>
      </c>
      <c r="J70" s="340"/>
      <c r="K70" s="105"/>
    </row>
    <row r="71" spans="2:11" s="280" customFormat="1" ht="14.25" customHeight="1" x14ac:dyDescent="0.25">
      <c r="B71" s="286"/>
      <c r="C71" s="287" t="s">
        <v>144</v>
      </c>
      <c r="D71" s="347">
        <v>68</v>
      </c>
      <c r="E71" s="348">
        <v>3.4333999999999989</v>
      </c>
      <c r="F71" s="360">
        <v>0</v>
      </c>
      <c r="G71" s="361">
        <v>0</v>
      </c>
      <c r="H71" s="350">
        <f t="shared" si="26"/>
        <v>68</v>
      </c>
      <c r="I71" s="351">
        <f t="shared" si="26"/>
        <v>3.4333999999999989</v>
      </c>
      <c r="J71" s="340"/>
      <c r="K71" s="105"/>
    </row>
    <row r="72" spans="2:11" ht="7.5" customHeight="1" x14ac:dyDescent="0.25">
      <c r="B72" s="286"/>
      <c r="C72" s="287"/>
      <c r="D72" s="347"/>
      <c r="E72" s="348"/>
      <c r="F72" s="352"/>
      <c r="G72" s="353"/>
      <c r="H72" s="354"/>
      <c r="I72" s="355"/>
      <c r="J72" s="340"/>
      <c r="K72" s="105"/>
    </row>
    <row r="73" spans="2:11" ht="14.25" customHeight="1" x14ac:dyDescent="0.25">
      <c r="B73" s="300" t="s">
        <v>86</v>
      </c>
      <c r="C73" s="301"/>
      <c r="D73" s="344">
        <f t="shared" ref="D73:I73" si="27">SUM(D74:D76)</f>
        <v>94</v>
      </c>
      <c r="E73" s="345">
        <f t="shared" si="27"/>
        <v>15.8729</v>
      </c>
      <c r="F73" s="344">
        <f t="shared" si="27"/>
        <v>18</v>
      </c>
      <c r="G73" s="356">
        <f t="shared" si="27"/>
        <v>69.813000000000002</v>
      </c>
      <c r="H73" s="344">
        <f t="shared" si="27"/>
        <v>112</v>
      </c>
      <c r="I73" s="345">
        <f t="shared" si="27"/>
        <v>85.685900000000018</v>
      </c>
      <c r="J73" s="340"/>
      <c r="K73" s="105"/>
    </row>
    <row r="74" spans="2:11" s="280" customFormat="1" ht="14.25" customHeight="1" x14ac:dyDescent="0.25">
      <c r="B74" s="286"/>
      <c r="C74" s="287" t="s">
        <v>142</v>
      </c>
      <c r="D74" s="347">
        <v>1</v>
      </c>
      <c r="E74" s="348">
        <v>9.9</v>
      </c>
      <c r="F74" s="360">
        <v>0</v>
      </c>
      <c r="G74" s="361">
        <v>0</v>
      </c>
      <c r="H74" s="350">
        <f t="shared" ref="H74:I76" si="28">D74+F74</f>
        <v>1</v>
      </c>
      <c r="I74" s="351">
        <f t="shared" si="28"/>
        <v>9.9</v>
      </c>
      <c r="J74" s="340"/>
      <c r="K74" s="105"/>
    </row>
    <row r="75" spans="2:11" s="280" customFormat="1" ht="14.25" customHeight="1" x14ac:dyDescent="0.25">
      <c r="B75" s="286"/>
      <c r="C75" s="287" t="s">
        <v>143</v>
      </c>
      <c r="D75" s="347">
        <v>43</v>
      </c>
      <c r="E75" s="348">
        <v>3.9171000000000005</v>
      </c>
      <c r="F75" s="360">
        <v>13</v>
      </c>
      <c r="G75" s="361">
        <v>65.905000000000001</v>
      </c>
      <c r="H75" s="350">
        <f t="shared" si="28"/>
        <v>56</v>
      </c>
      <c r="I75" s="351">
        <f t="shared" si="28"/>
        <v>69.822100000000006</v>
      </c>
      <c r="J75" s="340"/>
      <c r="K75" s="105"/>
    </row>
    <row r="76" spans="2:11" ht="14.25" customHeight="1" x14ac:dyDescent="0.25">
      <c r="B76" s="286"/>
      <c r="C76" s="287" t="s">
        <v>144</v>
      </c>
      <c r="D76" s="347">
        <v>50</v>
      </c>
      <c r="E76" s="362">
        <v>2.0558000000000001</v>
      </c>
      <c r="F76" s="251">
        <v>5</v>
      </c>
      <c r="G76" s="113">
        <v>3.9079999999999999</v>
      </c>
      <c r="H76" s="350">
        <f t="shared" si="28"/>
        <v>55</v>
      </c>
      <c r="I76" s="351">
        <f t="shared" si="28"/>
        <v>5.9638</v>
      </c>
      <c r="J76" s="340"/>
      <c r="K76" s="105"/>
    </row>
    <row r="77" spans="2:11" ht="7.5" customHeight="1" x14ac:dyDescent="0.25">
      <c r="B77" s="286"/>
      <c r="C77" s="287"/>
      <c r="D77" s="347"/>
      <c r="E77" s="348"/>
      <c r="F77" s="352"/>
      <c r="G77" s="353"/>
      <c r="H77" s="354"/>
      <c r="I77" s="355"/>
      <c r="J77" s="340"/>
      <c r="K77" s="105"/>
    </row>
    <row r="78" spans="2:11" ht="14.25" customHeight="1" x14ac:dyDescent="0.25">
      <c r="B78" s="300" t="s">
        <v>87</v>
      </c>
      <c r="C78" s="301"/>
      <c r="D78" s="344">
        <f t="shared" ref="D78:I78" si="29">SUM(D79:D81)</f>
        <v>1504</v>
      </c>
      <c r="E78" s="345">
        <f t="shared" si="29"/>
        <v>869.55960000000061</v>
      </c>
      <c r="F78" s="344">
        <f t="shared" si="29"/>
        <v>8</v>
      </c>
      <c r="G78" s="356">
        <f t="shared" si="29"/>
        <v>5.9809999999999999</v>
      </c>
      <c r="H78" s="344">
        <f t="shared" si="29"/>
        <v>1512</v>
      </c>
      <c r="I78" s="345">
        <f t="shared" si="29"/>
        <v>875.54060000000061</v>
      </c>
      <c r="J78" s="340"/>
      <c r="K78" s="105"/>
    </row>
    <row r="79" spans="2:11" s="280" customFormat="1" ht="14.25" hidden="1" customHeight="1" x14ac:dyDescent="0.25">
      <c r="B79" s="286"/>
      <c r="C79" s="287" t="s">
        <v>142</v>
      </c>
      <c r="D79" s="347"/>
      <c r="E79" s="348"/>
      <c r="F79" s="360"/>
      <c r="G79" s="361"/>
      <c r="H79" s="350">
        <f t="shared" ref="H79:I81" si="30">D79+F79</f>
        <v>0</v>
      </c>
      <c r="I79" s="351">
        <f t="shared" si="30"/>
        <v>0</v>
      </c>
      <c r="J79" s="340"/>
      <c r="K79" s="105"/>
    </row>
    <row r="80" spans="2:11" s="280" customFormat="1" ht="14.25" customHeight="1" x14ac:dyDescent="0.25">
      <c r="B80" s="286"/>
      <c r="C80" s="287" t="s">
        <v>143</v>
      </c>
      <c r="D80" s="347">
        <v>357</v>
      </c>
      <c r="E80" s="348">
        <v>659.99740000000008</v>
      </c>
      <c r="F80" s="360">
        <v>8</v>
      </c>
      <c r="G80" s="361">
        <v>5.9809999999999999</v>
      </c>
      <c r="H80" s="350">
        <v>365</v>
      </c>
      <c r="I80" s="351">
        <f t="shared" si="30"/>
        <v>665.97840000000008</v>
      </c>
      <c r="J80" s="340"/>
      <c r="K80" s="105"/>
    </row>
    <row r="81" spans="2:11" s="280" customFormat="1" ht="14.25" customHeight="1" x14ac:dyDescent="0.25">
      <c r="B81" s="286"/>
      <c r="C81" s="287" t="s">
        <v>144</v>
      </c>
      <c r="D81" s="347">
        <v>1147</v>
      </c>
      <c r="E81" s="348">
        <v>209.5622000000005</v>
      </c>
      <c r="F81" s="360">
        <v>0</v>
      </c>
      <c r="G81" s="361">
        <v>0</v>
      </c>
      <c r="H81" s="350">
        <v>1147</v>
      </c>
      <c r="I81" s="351">
        <f t="shared" si="30"/>
        <v>209.5622000000005</v>
      </c>
      <c r="J81" s="340"/>
      <c r="K81" s="105"/>
    </row>
    <row r="82" spans="2:11" ht="7.5" customHeight="1" x14ac:dyDescent="0.25">
      <c r="B82" s="286"/>
      <c r="C82" s="287"/>
      <c r="D82" s="347"/>
      <c r="E82" s="348"/>
      <c r="F82" s="352"/>
      <c r="G82" s="353"/>
      <c r="H82" s="354"/>
      <c r="I82" s="355"/>
      <c r="J82" s="340"/>
      <c r="K82" s="105"/>
    </row>
    <row r="83" spans="2:11" ht="14.25" customHeight="1" x14ac:dyDescent="0.25">
      <c r="B83" s="300" t="s">
        <v>92</v>
      </c>
      <c r="C83" s="301"/>
      <c r="D83" s="344">
        <f t="shared" ref="D83:I83" si="31">SUM(D84:D86)</f>
        <v>427</v>
      </c>
      <c r="E83" s="345">
        <f t="shared" si="31"/>
        <v>261.84489999999994</v>
      </c>
      <c r="F83" s="344">
        <f t="shared" si="31"/>
        <v>2</v>
      </c>
      <c r="G83" s="356">
        <f t="shared" si="31"/>
        <v>1.0728</v>
      </c>
      <c r="H83" s="344">
        <f t="shared" si="31"/>
        <v>429</v>
      </c>
      <c r="I83" s="345">
        <f t="shared" si="31"/>
        <v>262.91769999999997</v>
      </c>
      <c r="J83" s="340"/>
      <c r="K83" s="105"/>
    </row>
    <row r="84" spans="2:11" s="280" customFormat="1" ht="14.25" hidden="1" customHeight="1" x14ac:dyDescent="0.25">
      <c r="B84" s="286"/>
      <c r="C84" s="287" t="s">
        <v>142</v>
      </c>
      <c r="D84" s="347"/>
      <c r="E84" s="348"/>
      <c r="F84" s="360"/>
      <c r="G84" s="361"/>
      <c r="H84" s="350">
        <f t="shared" ref="H84:I86" si="32">D84+F84</f>
        <v>0</v>
      </c>
      <c r="I84" s="351">
        <f t="shared" si="32"/>
        <v>0</v>
      </c>
      <c r="J84" s="340"/>
      <c r="K84" s="105"/>
    </row>
    <row r="85" spans="2:11" s="280" customFormat="1" ht="14.25" customHeight="1" x14ac:dyDescent="0.25">
      <c r="B85" s="286"/>
      <c r="C85" s="287" t="s">
        <v>143</v>
      </c>
      <c r="D85" s="347">
        <v>58</v>
      </c>
      <c r="E85" s="348">
        <v>170.15019999999998</v>
      </c>
      <c r="F85" s="360">
        <v>1</v>
      </c>
      <c r="G85" s="361">
        <v>0.53879999999999995</v>
      </c>
      <c r="H85" s="350">
        <f t="shared" si="32"/>
        <v>59</v>
      </c>
      <c r="I85" s="351">
        <f t="shared" si="32"/>
        <v>170.68899999999999</v>
      </c>
      <c r="J85" s="340"/>
      <c r="K85" s="105"/>
    </row>
    <row r="86" spans="2:11" s="280" customFormat="1" ht="14.25" customHeight="1" x14ac:dyDescent="0.25">
      <c r="B86" s="286"/>
      <c r="C86" s="287" t="s">
        <v>144</v>
      </c>
      <c r="D86" s="347">
        <v>369</v>
      </c>
      <c r="E86" s="348">
        <v>91.694699999999955</v>
      </c>
      <c r="F86" s="360">
        <v>1</v>
      </c>
      <c r="G86" s="361">
        <v>0.53400000000000003</v>
      </c>
      <c r="H86" s="350">
        <f t="shared" si="32"/>
        <v>370</v>
      </c>
      <c r="I86" s="351">
        <f t="shared" si="32"/>
        <v>92.228699999999961</v>
      </c>
      <c r="J86" s="340"/>
      <c r="K86" s="105"/>
    </row>
    <row r="87" spans="2:11" ht="7.5" customHeight="1" x14ac:dyDescent="0.25">
      <c r="B87" s="286"/>
      <c r="C87" s="287"/>
      <c r="D87" s="347"/>
      <c r="E87" s="348"/>
      <c r="F87" s="352"/>
      <c r="G87" s="353"/>
      <c r="H87" s="365"/>
      <c r="I87" s="366"/>
      <c r="J87" s="340"/>
      <c r="K87" s="105"/>
    </row>
    <row r="88" spans="2:11" ht="14.25" customHeight="1" x14ac:dyDescent="0.25">
      <c r="B88" s="300" t="s">
        <v>93</v>
      </c>
      <c r="C88" s="301"/>
      <c r="D88" s="344">
        <f t="shared" ref="D88:I88" si="33">SUM(D89:D91)</f>
        <v>14</v>
      </c>
      <c r="E88" s="345">
        <f t="shared" si="33"/>
        <v>7.1260000000000003</v>
      </c>
      <c r="F88" s="344">
        <f t="shared" si="33"/>
        <v>1</v>
      </c>
      <c r="G88" s="356">
        <f t="shared" si="33"/>
        <v>0</v>
      </c>
      <c r="H88" s="344">
        <f t="shared" si="33"/>
        <v>15</v>
      </c>
      <c r="I88" s="345">
        <f t="shared" si="33"/>
        <v>7.1260000000000003</v>
      </c>
      <c r="J88" s="340"/>
      <c r="K88" s="105"/>
    </row>
    <row r="89" spans="2:11" ht="14.25" hidden="1" customHeight="1" x14ac:dyDescent="0.25">
      <c r="B89" s="286"/>
      <c r="C89" s="287" t="s">
        <v>142</v>
      </c>
      <c r="D89" s="304"/>
      <c r="E89" s="312"/>
      <c r="F89" s="313"/>
      <c r="G89" s="363"/>
      <c r="H89" s="350">
        <f t="shared" ref="H89:I91" si="34">D89+F89</f>
        <v>0</v>
      </c>
      <c r="I89" s="351">
        <f t="shared" si="34"/>
        <v>0</v>
      </c>
      <c r="J89" s="340"/>
      <c r="K89" s="105"/>
    </row>
    <row r="90" spans="2:11" ht="14.25" customHeight="1" x14ac:dyDescent="0.25">
      <c r="B90" s="286"/>
      <c r="C90" s="287" t="s">
        <v>143</v>
      </c>
      <c r="D90" s="347">
        <v>1</v>
      </c>
      <c r="E90" s="362">
        <v>6.73</v>
      </c>
      <c r="F90" s="251">
        <v>1</v>
      </c>
      <c r="G90" s="113">
        <v>0</v>
      </c>
      <c r="H90" s="350">
        <f t="shared" si="34"/>
        <v>2</v>
      </c>
      <c r="I90" s="351">
        <f t="shared" si="34"/>
        <v>6.73</v>
      </c>
      <c r="J90" s="340"/>
      <c r="K90" s="105"/>
    </row>
    <row r="91" spans="2:11" ht="14.25" customHeight="1" x14ac:dyDescent="0.25">
      <c r="B91" s="286"/>
      <c r="C91" s="287" t="s">
        <v>144</v>
      </c>
      <c r="D91" s="347">
        <v>13</v>
      </c>
      <c r="E91" s="362">
        <v>0.39600000000000002</v>
      </c>
      <c r="F91" s="251">
        <v>0</v>
      </c>
      <c r="G91" s="113">
        <v>0</v>
      </c>
      <c r="H91" s="350">
        <f t="shared" si="34"/>
        <v>13</v>
      </c>
      <c r="I91" s="351">
        <f t="shared" si="34"/>
        <v>0.39600000000000002</v>
      </c>
      <c r="J91" s="340"/>
      <c r="K91" s="105"/>
    </row>
    <row r="92" spans="2:11" ht="7.5" customHeight="1" x14ac:dyDescent="0.25">
      <c r="B92" s="286"/>
      <c r="C92" s="287"/>
      <c r="D92" s="364"/>
      <c r="E92" s="362"/>
      <c r="F92" s="251"/>
      <c r="G92" s="113"/>
      <c r="H92" s="354"/>
      <c r="I92" s="355"/>
      <c r="J92" s="340"/>
      <c r="K92" s="105"/>
    </row>
    <row r="93" spans="2:11" ht="14.25" customHeight="1" x14ac:dyDescent="0.25">
      <c r="B93" s="300" t="s">
        <v>94</v>
      </c>
      <c r="C93" s="301"/>
      <c r="D93" s="344">
        <f t="shared" ref="D93:I93" si="35">SUM(D94:D96)</f>
        <v>137</v>
      </c>
      <c r="E93" s="345">
        <f t="shared" si="35"/>
        <v>43.632700000000035</v>
      </c>
      <c r="F93" s="344">
        <f t="shared" si="35"/>
        <v>35</v>
      </c>
      <c r="G93" s="356">
        <f t="shared" si="35"/>
        <v>328.86399999999998</v>
      </c>
      <c r="H93" s="344">
        <f t="shared" si="35"/>
        <v>172</v>
      </c>
      <c r="I93" s="345">
        <f t="shared" si="35"/>
        <v>372.49670000000003</v>
      </c>
      <c r="J93" s="340"/>
      <c r="K93" s="105"/>
    </row>
    <row r="94" spans="2:11" s="280" customFormat="1" ht="14.25" customHeight="1" x14ac:dyDescent="0.25">
      <c r="B94" s="286"/>
      <c r="C94" s="287" t="s">
        <v>142</v>
      </c>
      <c r="D94" s="347"/>
      <c r="E94" s="348"/>
      <c r="F94" s="360">
        <v>4</v>
      </c>
      <c r="G94" s="361">
        <v>251.846</v>
      </c>
      <c r="H94" s="350">
        <f t="shared" ref="H94:I96" si="36">D94+F94</f>
        <v>4</v>
      </c>
      <c r="I94" s="351">
        <f t="shared" si="36"/>
        <v>251.846</v>
      </c>
      <c r="J94" s="340"/>
      <c r="K94" s="105"/>
    </row>
    <row r="95" spans="2:11" s="280" customFormat="1" ht="14.25" customHeight="1" x14ac:dyDescent="0.25">
      <c r="B95" s="286"/>
      <c r="C95" s="287" t="s">
        <v>143</v>
      </c>
      <c r="D95" s="347">
        <v>44</v>
      </c>
      <c r="E95" s="348">
        <v>16.1784</v>
      </c>
      <c r="F95" s="360">
        <v>28</v>
      </c>
      <c r="G95" s="361">
        <v>75.877999999999986</v>
      </c>
      <c r="H95" s="350">
        <f t="shared" si="36"/>
        <v>72</v>
      </c>
      <c r="I95" s="351">
        <f t="shared" si="36"/>
        <v>92.056399999999982</v>
      </c>
      <c r="J95" s="340"/>
      <c r="K95" s="105"/>
    </row>
    <row r="96" spans="2:11" s="280" customFormat="1" ht="14.25" customHeight="1" x14ac:dyDescent="0.25">
      <c r="B96" s="286"/>
      <c r="C96" s="287" t="s">
        <v>144</v>
      </c>
      <c r="D96" s="347">
        <v>93</v>
      </c>
      <c r="E96" s="348">
        <v>27.454300000000035</v>
      </c>
      <c r="F96" s="360">
        <v>3</v>
      </c>
      <c r="G96" s="361">
        <v>1.1400000000000001</v>
      </c>
      <c r="H96" s="350">
        <f t="shared" si="36"/>
        <v>96</v>
      </c>
      <c r="I96" s="351">
        <f t="shared" si="36"/>
        <v>28.594300000000036</v>
      </c>
      <c r="J96" s="340"/>
      <c r="K96" s="105"/>
    </row>
    <row r="97" spans="2:11" ht="7.5" customHeight="1" x14ac:dyDescent="0.25">
      <c r="B97" s="286"/>
      <c r="C97" s="287"/>
      <c r="D97" s="347"/>
      <c r="E97" s="348"/>
      <c r="F97" s="352"/>
      <c r="G97" s="353"/>
      <c r="H97" s="354"/>
      <c r="I97" s="355"/>
      <c r="J97" s="340"/>
      <c r="K97" s="105"/>
    </row>
    <row r="98" spans="2:11" ht="14.25" customHeight="1" x14ac:dyDescent="0.25">
      <c r="B98" s="300" t="s">
        <v>95</v>
      </c>
      <c r="C98" s="301"/>
      <c r="D98" s="344">
        <f t="shared" ref="D98:I98" si="37">SUM(D99:D101)</f>
        <v>86</v>
      </c>
      <c r="E98" s="345">
        <f t="shared" si="37"/>
        <v>525.2426999999999</v>
      </c>
      <c r="F98" s="344">
        <f t="shared" si="37"/>
        <v>2</v>
      </c>
      <c r="G98" s="356">
        <f t="shared" si="37"/>
        <v>31</v>
      </c>
      <c r="H98" s="344">
        <f t="shared" si="37"/>
        <v>88</v>
      </c>
      <c r="I98" s="345">
        <f t="shared" si="37"/>
        <v>556.2426999999999</v>
      </c>
      <c r="J98" s="340"/>
      <c r="K98" s="105"/>
    </row>
    <row r="99" spans="2:11" s="280" customFormat="1" ht="14.25" customHeight="1" x14ac:dyDescent="0.25">
      <c r="B99" s="286"/>
      <c r="C99" s="287" t="s">
        <v>142</v>
      </c>
      <c r="D99" s="347">
        <v>2</v>
      </c>
      <c r="E99" s="348">
        <v>519.26</v>
      </c>
      <c r="F99" s="360">
        <v>1</v>
      </c>
      <c r="G99" s="361">
        <v>30</v>
      </c>
      <c r="H99" s="350">
        <f t="shared" ref="H99:I101" si="38">D99+F99</f>
        <v>3</v>
      </c>
      <c r="I99" s="351">
        <f t="shared" si="38"/>
        <v>549.26</v>
      </c>
      <c r="J99" s="340"/>
      <c r="K99" s="105"/>
    </row>
    <row r="100" spans="2:11" s="280" customFormat="1" ht="14.25" customHeight="1" x14ac:dyDescent="0.25">
      <c r="B100" s="286"/>
      <c r="C100" s="287" t="s">
        <v>143</v>
      </c>
      <c r="D100" s="347">
        <v>1</v>
      </c>
      <c r="E100" s="348">
        <v>0.79</v>
      </c>
      <c r="F100" s="360">
        <v>1</v>
      </c>
      <c r="G100" s="361">
        <v>1</v>
      </c>
      <c r="H100" s="350">
        <f t="shared" si="38"/>
        <v>2</v>
      </c>
      <c r="I100" s="351">
        <f t="shared" si="38"/>
        <v>1.79</v>
      </c>
      <c r="J100" s="340"/>
      <c r="K100" s="105"/>
    </row>
    <row r="101" spans="2:11" ht="14.25" customHeight="1" x14ac:dyDescent="0.25">
      <c r="B101" s="286"/>
      <c r="C101" s="287" t="s">
        <v>144</v>
      </c>
      <c r="D101" s="347">
        <v>83</v>
      </c>
      <c r="E101" s="362">
        <v>5.1926999999999977</v>
      </c>
      <c r="F101" s="251">
        <v>0</v>
      </c>
      <c r="G101" s="113">
        <v>0</v>
      </c>
      <c r="H101" s="350">
        <f t="shared" si="38"/>
        <v>83</v>
      </c>
      <c r="I101" s="351">
        <f t="shared" si="38"/>
        <v>5.1926999999999977</v>
      </c>
      <c r="J101" s="340"/>
      <c r="K101" s="105"/>
    </row>
    <row r="102" spans="2:11" ht="7.5" customHeight="1" x14ac:dyDescent="0.25">
      <c r="B102" s="286"/>
      <c r="C102" s="287"/>
      <c r="D102" s="347"/>
      <c r="E102" s="348"/>
      <c r="F102" s="352"/>
      <c r="G102" s="353"/>
      <c r="H102" s="354"/>
      <c r="I102" s="355"/>
      <c r="J102" s="340"/>
      <c r="K102" s="105"/>
    </row>
    <row r="103" spans="2:11" ht="14.25" customHeight="1" x14ac:dyDescent="0.25">
      <c r="B103" s="300" t="s">
        <v>97</v>
      </c>
      <c r="C103" s="301"/>
      <c r="D103" s="344">
        <f t="shared" ref="D103:I103" si="39">SUM(D104:D106)</f>
        <v>154</v>
      </c>
      <c r="E103" s="345">
        <f t="shared" si="39"/>
        <v>690.58799999999985</v>
      </c>
      <c r="F103" s="344">
        <f t="shared" si="39"/>
        <v>457</v>
      </c>
      <c r="G103" s="356">
        <f t="shared" si="39"/>
        <v>613.755</v>
      </c>
      <c r="H103" s="344">
        <f t="shared" si="39"/>
        <v>611</v>
      </c>
      <c r="I103" s="345">
        <f t="shared" si="39"/>
        <v>1304.3429999999996</v>
      </c>
      <c r="J103" s="340"/>
      <c r="K103" s="105"/>
    </row>
    <row r="104" spans="2:11" s="280" customFormat="1" ht="14.25" customHeight="1" x14ac:dyDescent="0.25">
      <c r="B104" s="286"/>
      <c r="C104" s="287" t="s">
        <v>142</v>
      </c>
      <c r="D104" s="347">
        <v>0</v>
      </c>
      <c r="E104" s="348">
        <v>0</v>
      </c>
      <c r="F104" s="360">
        <v>2</v>
      </c>
      <c r="G104" s="361">
        <v>26.369999999999997</v>
      </c>
      <c r="H104" s="350">
        <f t="shared" ref="H104:I106" si="40">D104+F104</f>
        <v>2</v>
      </c>
      <c r="I104" s="351">
        <f t="shared" si="40"/>
        <v>26.369999999999997</v>
      </c>
      <c r="J104" s="340"/>
      <c r="K104" s="105"/>
    </row>
    <row r="105" spans="2:11" s="280" customFormat="1" ht="14.25" customHeight="1" x14ac:dyDescent="0.25">
      <c r="B105" s="286"/>
      <c r="C105" s="287" t="s">
        <v>143</v>
      </c>
      <c r="D105" s="347">
        <v>104</v>
      </c>
      <c r="E105" s="348">
        <v>683.97839999999985</v>
      </c>
      <c r="F105" s="360">
        <v>452</v>
      </c>
      <c r="G105" s="361">
        <v>584.63499999999999</v>
      </c>
      <c r="H105" s="350">
        <f t="shared" si="40"/>
        <v>556</v>
      </c>
      <c r="I105" s="351">
        <f t="shared" si="40"/>
        <v>1268.6133999999997</v>
      </c>
      <c r="J105" s="340"/>
      <c r="K105" s="105"/>
    </row>
    <row r="106" spans="2:11" ht="14.25" customHeight="1" x14ac:dyDescent="0.25">
      <c r="B106" s="286"/>
      <c r="C106" s="287" t="s">
        <v>144</v>
      </c>
      <c r="D106" s="347">
        <v>50</v>
      </c>
      <c r="E106" s="362">
        <v>6.6096000000000004</v>
      </c>
      <c r="F106" s="251">
        <v>3</v>
      </c>
      <c r="G106" s="113">
        <v>2.75</v>
      </c>
      <c r="H106" s="350">
        <f t="shared" si="40"/>
        <v>53</v>
      </c>
      <c r="I106" s="351">
        <f t="shared" si="40"/>
        <v>9.3596000000000004</v>
      </c>
      <c r="J106" s="340"/>
      <c r="K106" s="105"/>
    </row>
    <row r="107" spans="2:11" ht="7.5" customHeight="1" x14ac:dyDescent="0.25">
      <c r="B107" s="286"/>
      <c r="C107" s="287"/>
      <c r="D107" s="347"/>
      <c r="E107" s="348"/>
      <c r="F107" s="352"/>
      <c r="G107" s="353"/>
      <c r="H107" s="354"/>
      <c r="I107" s="355"/>
      <c r="J107" s="340"/>
      <c r="K107" s="105"/>
    </row>
    <row r="108" spans="2:11" ht="14.25" customHeight="1" x14ac:dyDescent="0.25">
      <c r="B108" s="300" t="s">
        <v>98</v>
      </c>
      <c r="C108" s="301"/>
      <c r="D108" s="344">
        <f t="shared" ref="D108:I108" si="41">SUM(D109:D111)</f>
        <v>1557</v>
      </c>
      <c r="E108" s="345">
        <f t="shared" si="41"/>
        <v>548.44950000000074</v>
      </c>
      <c r="F108" s="344">
        <f t="shared" si="41"/>
        <v>0</v>
      </c>
      <c r="G108" s="356">
        <f t="shared" si="41"/>
        <v>0</v>
      </c>
      <c r="H108" s="344">
        <f t="shared" si="41"/>
        <v>1557</v>
      </c>
      <c r="I108" s="345">
        <f t="shared" si="41"/>
        <v>548.44950000000074</v>
      </c>
      <c r="J108" s="340"/>
      <c r="K108" s="105"/>
    </row>
    <row r="109" spans="2:11" s="280" customFormat="1" ht="14.25" hidden="1" customHeight="1" x14ac:dyDescent="0.25">
      <c r="B109" s="286"/>
      <c r="C109" s="287" t="s">
        <v>142</v>
      </c>
      <c r="D109" s="347"/>
      <c r="E109" s="348"/>
      <c r="F109" s="360"/>
      <c r="G109" s="361"/>
      <c r="H109" s="350">
        <f t="shared" ref="H109:I111" si="42">D109+F109</f>
        <v>0</v>
      </c>
      <c r="I109" s="351">
        <f t="shared" si="42"/>
        <v>0</v>
      </c>
      <c r="J109" s="340"/>
      <c r="K109" s="105"/>
    </row>
    <row r="110" spans="2:11" s="280" customFormat="1" ht="14.25" customHeight="1" x14ac:dyDescent="0.25">
      <c r="B110" s="286"/>
      <c r="C110" s="287" t="s">
        <v>143</v>
      </c>
      <c r="D110" s="347">
        <v>340</v>
      </c>
      <c r="E110" s="348">
        <v>387.0504000000002</v>
      </c>
      <c r="F110" s="360">
        <v>0</v>
      </c>
      <c r="G110" s="361">
        <v>0</v>
      </c>
      <c r="H110" s="350">
        <f t="shared" si="42"/>
        <v>340</v>
      </c>
      <c r="I110" s="351">
        <f t="shared" si="42"/>
        <v>387.0504000000002</v>
      </c>
      <c r="J110" s="340"/>
      <c r="K110" s="105"/>
    </row>
    <row r="111" spans="2:11" s="280" customFormat="1" ht="14.25" customHeight="1" x14ac:dyDescent="0.25">
      <c r="B111" s="286"/>
      <c r="C111" s="287" t="s">
        <v>144</v>
      </c>
      <c r="D111" s="347">
        <v>1217</v>
      </c>
      <c r="E111" s="348">
        <v>161.39910000000057</v>
      </c>
      <c r="F111" s="360">
        <v>0</v>
      </c>
      <c r="G111" s="361">
        <v>0</v>
      </c>
      <c r="H111" s="350">
        <f t="shared" si="42"/>
        <v>1217</v>
      </c>
      <c r="I111" s="351">
        <f t="shared" si="42"/>
        <v>161.39910000000057</v>
      </c>
      <c r="J111" s="340"/>
      <c r="K111" s="105"/>
    </row>
    <row r="112" spans="2:11" ht="7.5" customHeight="1" x14ac:dyDescent="0.25">
      <c r="B112" s="286"/>
      <c r="C112" s="287"/>
      <c r="D112" s="347"/>
      <c r="E112" s="348"/>
      <c r="F112" s="352"/>
      <c r="G112" s="353"/>
      <c r="H112" s="354"/>
      <c r="I112" s="355"/>
      <c r="J112" s="340"/>
      <c r="K112" s="105"/>
    </row>
    <row r="113" spans="2:11" ht="14.25" customHeight="1" x14ac:dyDescent="0.25">
      <c r="B113" s="300" t="s">
        <v>99</v>
      </c>
      <c r="C113" s="301"/>
      <c r="D113" s="344">
        <f t="shared" ref="D113:I113" si="43">SUM(D114:D116)</f>
        <v>6</v>
      </c>
      <c r="E113" s="345">
        <f t="shared" si="43"/>
        <v>0.3231</v>
      </c>
      <c r="F113" s="344">
        <f t="shared" si="43"/>
        <v>9</v>
      </c>
      <c r="G113" s="356">
        <f t="shared" si="43"/>
        <v>587.24219999999991</v>
      </c>
      <c r="H113" s="344">
        <f t="shared" si="43"/>
        <v>15</v>
      </c>
      <c r="I113" s="345">
        <f t="shared" si="43"/>
        <v>587.56529999999987</v>
      </c>
      <c r="J113" s="340"/>
      <c r="K113" s="105"/>
    </row>
    <row r="114" spans="2:11" s="280" customFormat="1" ht="14.25" hidden="1" customHeight="1" x14ac:dyDescent="0.25">
      <c r="B114" s="286"/>
      <c r="C114" s="287" t="s">
        <v>142</v>
      </c>
      <c r="D114" s="347"/>
      <c r="E114" s="348"/>
      <c r="F114" s="360"/>
      <c r="G114" s="361"/>
      <c r="H114" s="350">
        <f t="shared" ref="H114:I116" si="44">D114+F114</f>
        <v>0</v>
      </c>
      <c r="I114" s="351">
        <f t="shared" si="44"/>
        <v>0</v>
      </c>
      <c r="J114" s="340"/>
      <c r="K114" s="105"/>
    </row>
    <row r="115" spans="2:11" s="280" customFormat="1" ht="14.25" customHeight="1" x14ac:dyDescent="0.25">
      <c r="B115" s="286"/>
      <c r="C115" s="287" t="s">
        <v>143</v>
      </c>
      <c r="D115" s="347">
        <v>1</v>
      </c>
      <c r="E115" s="348">
        <v>0.05</v>
      </c>
      <c r="F115" s="360">
        <v>9</v>
      </c>
      <c r="G115" s="361">
        <v>587.24219999999991</v>
      </c>
      <c r="H115" s="350">
        <f t="shared" si="44"/>
        <v>10</v>
      </c>
      <c r="I115" s="351">
        <f t="shared" si="44"/>
        <v>587.29219999999987</v>
      </c>
      <c r="J115" s="340"/>
      <c r="K115" s="105"/>
    </row>
    <row r="116" spans="2:11" s="280" customFormat="1" ht="14.25" customHeight="1" x14ac:dyDescent="0.25">
      <c r="B116" s="286"/>
      <c r="C116" s="287" t="s">
        <v>144</v>
      </c>
      <c r="D116" s="347">
        <v>5</v>
      </c>
      <c r="E116" s="348">
        <v>0.27310000000000001</v>
      </c>
      <c r="F116" s="360">
        <v>0</v>
      </c>
      <c r="G116" s="361">
        <v>0</v>
      </c>
      <c r="H116" s="350">
        <f t="shared" si="44"/>
        <v>5</v>
      </c>
      <c r="I116" s="351">
        <f t="shared" si="44"/>
        <v>0.27310000000000001</v>
      </c>
      <c r="J116" s="340"/>
      <c r="K116" s="105"/>
    </row>
    <row r="117" spans="2:11" ht="7.5" customHeight="1" x14ac:dyDescent="0.25">
      <c r="B117" s="286"/>
      <c r="C117" s="287"/>
      <c r="D117" s="347"/>
      <c r="E117" s="348"/>
      <c r="F117" s="352"/>
      <c r="G117" s="353"/>
      <c r="H117" s="354"/>
      <c r="I117" s="355"/>
      <c r="J117" s="340"/>
      <c r="K117" s="105"/>
    </row>
    <row r="118" spans="2:11" ht="14.25" customHeight="1" x14ac:dyDescent="0.25">
      <c r="B118" s="300" t="s">
        <v>101</v>
      </c>
      <c r="C118" s="301"/>
      <c r="D118" s="344">
        <f t="shared" ref="D118:I118" si="45">SUM(D119:D121)</f>
        <v>4</v>
      </c>
      <c r="E118" s="345">
        <f t="shared" si="45"/>
        <v>13.3565</v>
      </c>
      <c r="F118" s="344">
        <f t="shared" si="45"/>
        <v>0</v>
      </c>
      <c r="G118" s="356">
        <f t="shared" si="45"/>
        <v>0</v>
      </c>
      <c r="H118" s="344">
        <f t="shared" si="45"/>
        <v>4</v>
      </c>
      <c r="I118" s="345">
        <f t="shared" si="45"/>
        <v>13.3565</v>
      </c>
      <c r="J118" s="340"/>
      <c r="K118" s="105"/>
    </row>
    <row r="119" spans="2:11" s="280" customFormat="1" ht="14.25" customHeight="1" x14ac:dyDescent="0.25">
      <c r="B119" s="286"/>
      <c r="C119" s="287" t="s">
        <v>142</v>
      </c>
      <c r="D119" s="347">
        <v>1</v>
      </c>
      <c r="E119" s="348">
        <v>1.63</v>
      </c>
      <c r="F119" s="360">
        <v>0</v>
      </c>
      <c r="G119" s="361">
        <v>0</v>
      </c>
      <c r="H119" s="350">
        <f t="shared" ref="H119:I121" si="46">D119+F119</f>
        <v>1</v>
      </c>
      <c r="I119" s="351">
        <f t="shared" si="46"/>
        <v>1.63</v>
      </c>
      <c r="J119" s="340"/>
      <c r="K119" s="105"/>
    </row>
    <row r="120" spans="2:11" s="280" customFormat="1" ht="14.25" customHeight="1" x14ac:dyDescent="0.25">
      <c r="B120" s="286"/>
      <c r="C120" s="287" t="s">
        <v>143</v>
      </c>
      <c r="D120" s="347">
        <v>2</v>
      </c>
      <c r="E120" s="348">
        <v>11.572800000000001</v>
      </c>
      <c r="F120" s="360">
        <v>0</v>
      </c>
      <c r="G120" s="361">
        <v>0</v>
      </c>
      <c r="H120" s="350">
        <f t="shared" si="46"/>
        <v>2</v>
      </c>
      <c r="I120" s="351">
        <f t="shared" si="46"/>
        <v>11.572800000000001</v>
      </c>
      <c r="J120" s="340"/>
      <c r="K120" s="105"/>
    </row>
    <row r="121" spans="2:11" s="280" customFormat="1" ht="14.25" customHeight="1" x14ac:dyDescent="0.25">
      <c r="B121" s="286"/>
      <c r="C121" s="287" t="s">
        <v>144</v>
      </c>
      <c r="D121" s="347">
        <v>1</v>
      </c>
      <c r="E121" s="348">
        <v>0.1537</v>
      </c>
      <c r="F121" s="360">
        <v>0</v>
      </c>
      <c r="G121" s="361">
        <v>0</v>
      </c>
      <c r="H121" s="350">
        <f t="shared" si="46"/>
        <v>1</v>
      </c>
      <c r="I121" s="351">
        <f t="shared" si="46"/>
        <v>0.1537</v>
      </c>
      <c r="J121" s="340"/>
      <c r="K121" s="105"/>
    </row>
    <row r="122" spans="2:11" ht="7.5" customHeight="1" x14ac:dyDescent="0.25">
      <c r="B122" s="286"/>
      <c r="C122" s="287"/>
      <c r="D122" s="347"/>
      <c r="E122" s="348"/>
      <c r="F122" s="352"/>
      <c r="G122" s="353"/>
      <c r="H122" s="354"/>
      <c r="I122" s="355"/>
      <c r="J122" s="340"/>
      <c r="K122" s="105"/>
    </row>
    <row r="123" spans="2:11" ht="14.25" customHeight="1" x14ac:dyDescent="0.25">
      <c r="B123" s="300" t="s">
        <v>102</v>
      </c>
      <c r="C123" s="301"/>
      <c r="D123" s="344">
        <f t="shared" ref="D123:I123" si="47">SUM(D124:D126)</f>
        <v>1179</v>
      </c>
      <c r="E123" s="345">
        <f t="shared" si="47"/>
        <v>382.96619999999871</v>
      </c>
      <c r="F123" s="344">
        <f t="shared" si="47"/>
        <v>0</v>
      </c>
      <c r="G123" s="356">
        <f t="shared" si="47"/>
        <v>0</v>
      </c>
      <c r="H123" s="344">
        <f t="shared" si="47"/>
        <v>1179</v>
      </c>
      <c r="I123" s="345">
        <f t="shared" si="47"/>
        <v>382.96619999999871</v>
      </c>
      <c r="J123" s="340"/>
      <c r="K123" s="105"/>
    </row>
    <row r="124" spans="2:11" s="280" customFormat="1" ht="14.25" hidden="1" customHeight="1" x14ac:dyDescent="0.25">
      <c r="B124" s="286"/>
      <c r="C124" s="287" t="s">
        <v>142</v>
      </c>
      <c r="D124" s="347"/>
      <c r="E124" s="348"/>
      <c r="F124" s="360"/>
      <c r="G124" s="361"/>
      <c r="H124" s="350">
        <f t="shared" ref="H124:I126" si="48">D124+F124</f>
        <v>0</v>
      </c>
      <c r="I124" s="351">
        <f t="shared" si="48"/>
        <v>0</v>
      </c>
      <c r="J124" s="340"/>
      <c r="K124" s="105"/>
    </row>
    <row r="125" spans="2:11" s="280" customFormat="1" ht="14.25" customHeight="1" x14ac:dyDescent="0.25">
      <c r="B125" s="286"/>
      <c r="C125" s="287" t="s">
        <v>143</v>
      </c>
      <c r="D125" s="347">
        <v>100</v>
      </c>
      <c r="E125" s="348">
        <v>190.29200000000003</v>
      </c>
      <c r="F125" s="360">
        <v>0</v>
      </c>
      <c r="G125" s="361">
        <v>0</v>
      </c>
      <c r="H125" s="350">
        <f t="shared" si="48"/>
        <v>100</v>
      </c>
      <c r="I125" s="351">
        <f t="shared" si="48"/>
        <v>190.29200000000003</v>
      </c>
      <c r="J125" s="340"/>
      <c r="K125" s="105"/>
    </row>
    <row r="126" spans="2:11" ht="14.25" customHeight="1" x14ac:dyDescent="0.25">
      <c r="B126" s="286"/>
      <c r="C126" s="287" t="s">
        <v>144</v>
      </c>
      <c r="D126" s="347">
        <v>1079</v>
      </c>
      <c r="E126" s="362">
        <v>192.67419999999871</v>
      </c>
      <c r="F126" s="360">
        <v>0</v>
      </c>
      <c r="G126" s="361">
        <v>0</v>
      </c>
      <c r="H126" s="350">
        <f t="shared" si="48"/>
        <v>1079</v>
      </c>
      <c r="I126" s="351">
        <f t="shared" si="48"/>
        <v>192.67419999999871</v>
      </c>
      <c r="J126" s="340"/>
      <c r="K126" s="105"/>
    </row>
    <row r="127" spans="2:11" ht="7.5" customHeight="1" x14ac:dyDescent="0.25">
      <c r="B127" s="315"/>
      <c r="C127" s="316"/>
      <c r="D127" s="367"/>
      <c r="E127" s="368"/>
      <c r="F127" s="369"/>
      <c r="G127" s="370"/>
      <c r="H127" s="371"/>
      <c r="I127" s="368"/>
      <c r="K127" s="105"/>
    </row>
    <row r="128" spans="2:11" ht="3.75" customHeight="1" x14ac:dyDescent="0.25">
      <c r="B128" s="322"/>
      <c r="E128" s="372"/>
      <c r="I128" s="372"/>
      <c r="K128" s="105"/>
    </row>
    <row r="129" spans="2:11" s="280" customFormat="1" ht="39.75" customHeight="1" x14ac:dyDescent="0.25">
      <c r="B129" s="686" t="s">
        <v>150</v>
      </c>
      <c r="C129" s="686"/>
      <c r="D129" s="686"/>
      <c r="E129" s="686"/>
      <c r="F129" s="686"/>
      <c r="G129" s="686"/>
      <c r="H129" s="686"/>
      <c r="I129" s="686"/>
      <c r="K129" s="373"/>
    </row>
    <row r="130" spans="2:11" s="325" customFormat="1" ht="15.95" customHeight="1" x14ac:dyDescent="0.25">
      <c r="B130" s="686" t="s">
        <v>146</v>
      </c>
      <c r="C130" s="686"/>
      <c r="D130" s="686"/>
      <c r="E130" s="686"/>
      <c r="F130" s="686"/>
      <c r="G130" s="686"/>
      <c r="H130" s="686"/>
      <c r="I130" s="686"/>
      <c r="K130" s="374"/>
    </row>
    <row r="131" spans="2:11" s="280" customFormat="1" ht="51" customHeight="1" x14ac:dyDescent="0.25">
      <c r="B131" s="687" t="s">
        <v>147</v>
      </c>
      <c r="C131" s="686"/>
      <c r="D131" s="686"/>
      <c r="E131" s="686"/>
      <c r="F131" s="686"/>
      <c r="G131" s="686"/>
      <c r="H131" s="686"/>
      <c r="I131" s="686"/>
      <c r="K131" s="373"/>
    </row>
  </sheetData>
  <mergeCells count="7">
    <mergeCell ref="B131:I131"/>
    <mergeCell ref="B1:I1"/>
    <mergeCell ref="B3:C4"/>
    <mergeCell ref="F3:G3"/>
    <mergeCell ref="B6:C6"/>
    <mergeCell ref="B129:I129"/>
    <mergeCell ref="B130:I130"/>
  </mergeCells>
  <printOptions horizontalCentered="1"/>
  <pageMargins left="0.39370078740157483" right="0.39370078740157483" top="0.39370078740157483" bottom="0.39370078740157483" header="0" footer="0"/>
  <pageSetup paperSize="9" scale="67" orientation="portrait" r:id="rId1"/>
  <headerFooter alignWithMargins="0"/>
  <rowBreaks count="1" manualBreakCount="1">
    <brk id="6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5522-8F78-433D-B7A6-505511560B76}">
  <dimension ref="B2:M39"/>
  <sheetViews>
    <sheetView showGridLines="0" zoomScaleNormal="100" zoomScaleSheetLayoutView="100" workbookViewId="0">
      <selection activeCell="D20" sqref="D20"/>
    </sheetView>
  </sheetViews>
  <sheetFormatPr baseColWidth="10" defaultColWidth="9.140625" defaultRowHeight="12.75" x14ac:dyDescent="0.25"/>
  <cols>
    <col min="1" max="1" width="1.28515625" style="377" customWidth="1"/>
    <col min="2" max="2" width="2.7109375" style="377" customWidth="1"/>
    <col min="3" max="3" width="26.85546875" style="380" customWidth="1"/>
    <col min="4" max="4" width="10.7109375" style="377" customWidth="1"/>
    <col min="5" max="5" width="14.42578125" style="381" customWidth="1"/>
    <col min="6" max="6" width="10.7109375" style="377" customWidth="1"/>
    <col min="7" max="7" width="13.28515625" style="381" customWidth="1"/>
    <col min="8" max="8" width="10.7109375" style="377" customWidth="1"/>
    <col min="9" max="9" width="13" style="381" customWidth="1"/>
    <col min="10" max="10" width="1.7109375" style="377" customWidth="1"/>
    <col min="11" max="11" width="9.140625" style="377"/>
    <col min="12" max="12" width="12" style="378" bestFit="1" customWidth="1"/>
    <col min="13" max="13" width="15" style="377" customWidth="1"/>
    <col min="14" max="16384" width="9.140625" style="377"/>
  </cols>
  <sheetData>
    <row r="2" spans="2:13" ht="42" customHeight="1" x14ac:dyDescent="0.25">
      <c r="B2" s="701" t="s">
        <v>151</v>
      </c>
      <c r="C2" s="701"/>
      <c r="D2" s="701"/>
      <c r="E2" s="701"/>
      <c r="F2" s="701"/>
      <c r="G2" s="701"/>
      <c r="H2" s="701"/>
      <c r="I2" s="701"/>
      <c r="J2" s="376"/>
    </row>
    <row r="3" spans="2:13" x14ac:dyDescent="0.25">
      <c r="B3" s="379"/>
    </row>
    <row r="4" spans="2:13" s="376" customFormat="1" ht="18" customHeight="1" x14ac:dyDescent="0.25">
      <c r="B4" s="702" t="s">
        <v>152</v>
      </c>
      <c r="C4" s="703"/>
      <c r="D4" s="706" t="s">
        <v>153</v>
      </c>
      <c r="E4" s="707"/>
      <c r="F4" s="706" t="s">
        <v>154</v>
      </c>
      <c r="G4" s="707"/>
      <c r="H4" s="706" t="s">
        <v>56</v>
      </c>
      <c r="I4" s="707"/>
      <c r="L4" s="382"/>
    </row>
    <row r="5" spans="2:13" s="376" customFormat="1" ht="18" customHeight="1" x14ac:dyDescent="0.25">
      <c r="B5" s="704"/>
      <c r="C5" s="705"/>
      <c r="D5" s="383" t="s">
        <v>140</v>
      </c>
      <c r="E5" s="384" t="s">
        <v>141</v>
      </c>
      <c r="F5" s="383" t="s">
        <v>140</v>
      </c>
      <c r="G5" s="384" t="s">
        <v>141</v>
      </c>
      <c r="H5" s="383" t="s">
        <v>140</v>
      </c>
      <c r="I5" s="384" t="s">
        <v>141</v>
      </c>
      <c r="L5" s="382"/>
    </row>
    <row r="6" spans="2:13" s="376" customFormat="1" ht="6" customHeight="1" x14ac:dyDescent="0.25">
      <c r="B6" s="385"/>
      <c r="C6" s="386"/>
      <c r="D6" s="387"/>
      <c r="E6" s="388"/>
      <c r="G6" s="389"/>
      <c r="H6" s="387"/>
      <c r="I6" s="388"/>
      <c r="L6" s="382"/>
    </row>
    <row r="7" spans="2:13" s="396" customFormat="1" ht="15" customHeight="1" x14ac:dyDescent="0.25">
      <c r="B7" s="708" t="s">
        <v>56</v>
      </c>
      <c r="C7" s="709"/>
      <c r="D7" s="390">
        <f>SUM(D9:D35)</f>
        <v>12464</v>
      </c>
      <c r="E7" s="391">
        <f>SUM(E9:E35)</f>
        <v>6188.5265999999829</v>
      </c>
      <c r="F7" s="392">
        <f>SUM(F9:F36)</f>
        <v>508</v>
      </c>
      <c r="G7" s="393">
        <f>SUM(G9:G36)</f>
        <v>23369.602999999985</v>
      </c>
      <c r="H7" s="390">
        <f>D7+F7</f>
        <v>12972</v>
      </c>
      <c r="I7" s="391">
        <f>E7+G7</f>
        <v>29558.129599999967</v>
      </c>
      <c r="J7" s="376"/>
      <c r="K7" s="394"/>
      <c r="L7" s="395"/>
      <c r="M7" s="395"/>
    </row>
    <row r="8" spans="2:13" ht="7.5" customHeight="1" x14ac:dyDescent="0.25">
      <c r="B8" s="397"/>
      <c r="D8" s="398"/>
      <c r="E8" s="399"/>
      <c r="F8" s="400"/>
      <c r="G8" s="401"/>
      <c r="H8" s="398"/>
      <c r="I8" s="399"/>
      <c r="J8" s="397"/>
    </row>
    <row r="9" spans="2:13" s="413" customFormat="1" ht="16.5" customHeight="1" x14ac:dyDescent="0.25">
      <c r="B9" s="402"/>
      <c r="C9" s="403" t="s">
        <v>82</v>
      </c>
      <c r="D9" s="404">
        <v>0</v>
      </c>
      <c r="E9" s="405">
        <v>0</v>
      </c>
      <c r="F9" s="406">
        <v>10</v>
      </c>
      <c r="G9" s="407">
        <v>266.85000000000002</v>
      </c>
      <c r="H9" s="408">
        <f>D9+F9</f>
        <v>10</v>
      </c>
      <c r="I9" s="409">
        <f>E9+G9</f>
        <v>266.85000000000002</v>
      </c>
      <c r="J9" s="410"/>
      <c r="K9" s="411"/>
      <c r="L9" s="412"/>
    </row>
    <row r="10" spans="2:13" s="413" customFormat="1" ht="24" customHeight="1" x14ac:dyDescent="0.25">
      <c r="B10" s="402"/>
      <c r="C10" s="403" t="s">
        <v>58</v>
      </c>
      <c r="D10" s="404">
        <v>210</v>
      </c>
      <c r="E10" s="405">
        <v>16.95679999999998</v>
      </c>
      <c r="F10" s="414">
        <v>0</v>
      </c>
      <c r="G10" s="415">
        <v>0</v>
      </c>
      <c r="H10" s="408">
        <f t="shared" ref="H10:I25" si="0">D10+F10</f>
        <v>210</v>
      </c>
      <c r="I10" s="409">
        <f t="shared" si="0"/>
        <v>16.95679999999998</v>
      </c>
      <c r="J10" s="410"/>
      <c r="K10" s="411"/>
      <c r="L10" s="412"/>
    </row>
    <row r="11" spans="2:13" s="413" customFormat="1" ht="24" customHeight="1" x14ac:dyDescent="0.25">
      <c r="B11" s="402"/>
      <c r="C11" s="403" t="s">
        <v>155</v>
      </c>
      <c r="D11" s="404">
        <v>0</v>
      </c>
      <c r="E11" s="405">
        <v>0</v>
      </c>
      <c r="F11" s="414">
        <v>1</v>
      </c>
      <c r="G11" s="415">
        <v>0.625</v>
      </c>
      <c r="H11" s="408">
        <f t="shared" si="0"/>
        <v>1</v>
      </c>
      <c r="I11" s="409">
        <f t="shared" si="0"/>
        <v>0.625</v>
      </c>
      <c r="J11" s="410"/>
      <c r="K11" s="411"/>
      <c r="L11" s="412"/>
    </row>
    <row r="12" spans="2:13" s="413" customFormat="1" ht="24" customHeight="1" x14ac:dyDescent="0.25">
      <c r="B12" s="402"/>
      <c r="C12" s="403" t="s">
        <v>156</v>
      </c>
      <c r="D12" s="404">
        <v>9</v>
      </c>
      <c r="E12" s="405">
        <v>0.77520000000000011</v>
      </c>
      <c r="F12" s="414">
        <v>0</v>
      </c>
      <c r="G12" s="415">
        <v>0</v>
      </c>
      <c r="H12" s="408">
        <f t="shared" si="0"/>
        <v>9</v>
      </c>
      <c r="I12" s="409">
        <f t="shared" si="0"/>
        <v>0.77520000000000011</v>
      </c>
      <c r="J12" s="410"/>
      <c r="K12" s="411"/>
      <c r="L12" s="412"/>
    </row>
    <row r="13" spans="2:13" s="413" customFormat="1" ht="24" customHeight="1" x14ac:dyDescent="0.25">
      <c r="B13" s="402"/>
      <c r="C13" s="403" t="s">
        <v>59</v>
      </c>
      <c r="D13" s="404">
        <v>1</v>
      </c>
      <c r="E13" s="405">
        <v>3.4000000000000002E-2</v>
      </c>
      <c r="F13" s="414">
        <v>0</v>
      </c>
      <c r="G13" s="415">
        <v>0</v>
      </c>
      <c r="H13" s="408">
        <f t="shared" si="0"/>
        <v>1</v>
      </c>
      <c r="I13" s="409">
        <f t="shared" si="0"/>
        <v>3.4000000000000002E-2</v>
      </c>
      <c r="J13" s="410"/>
      <c r="K13" s="411"/>
      <c r="L13" s="412"/>
    </row>
    <row r="14" spans="2:13" s="413" customFormat="1" ht="24" customHeight="1" x14ac:dyDescent="0.25">
      <c r="B14" s="402"/>
      <c r="C14" s="403" t="s">
        <v>60</v>
      </c>
      <c r="D14" s="404">
        <v>44</v>
      </c>
      <c r="E14" s="405">
        <v>1.7266000000000004</v>
      </c>
      <c r="F14" s="416">
        <v>0</v>
      </c>
      <c r="G14" s="417">
        <v>0</v>
      </c>
      <c r="H14" s="408">
        <f t="shared" si="0"/>
        <v>44</v>
      </c>
      <c r="I14" s="409">
        <f t="shared" si="0"/>
        <v>1.7266000000000004</v>
      </c>
      <c r="J14" s="410"/>
      <c r="K14" s="411"/>
      <c r="L14" s="412"/>
    </row>
    <row r="15" spans="2:13" s="413" customFormat="1" ht="24" customHeight="1" x14ac:dyDescent="0.25">
      <c r="B15" s="402"/>
      <c r="C15" s="403" t="s">
        <v>157</v>
      </c>
      <c r="D15" s="404">
        <v>0</v>
      </c>
      <c r="E15" s="405">
        <v>0</v>
      </c>
      <c r="F15" s="416">
        <v>4</v>
      </c>
      <c r="G15" s="417">
        <v>280.226</v>
      </c>
      <c r="H15" s="408">
        <f t="shared" si="0"/>
        <v>4</v>
      </c>
      <c r="I15" s="409">
        <f t="shared" si="0"/>
        <v>280.226</v>
      </c>
      <c r="J15" s="410"/>
      <c r="K15" s="411"/>
      <c r="L15" s="412"/>
    </row>
    <row r="16" spans="2:13" s="413" customFormat="1" ht="24" customHeight="1" x14ac:dyDescent="0.25">
      <c r="B16" s="402"/>
      <c r="C16" s="403" t="s">
        <v>158</v>
      </c>
      <c r="D16" s="404">
        <v>0</v>
      </c>
      <c r="E16" s="405">
        <v>0</v>
      </c>
      <c r="F16" s="416">
        <v>2</v>
      </c>
      <c r="G16" s="417">
        <v>23.318000000000001</v>
      </c>
      <c r="H16" s="408">
        <f t="shared" si="0"/>
        <v>2</v>
      </c>
      <c r="I16" s="409">
        <f t="shared" si="0"/>
        <v>23.318000000000001</v>
      </c>
      <c r="J16" s="410"/>
      <c r="K16" s="411"/>
      <c r="L16" s="412"/>
    </row>
    <row r="17" spans="2:12" s="413" customFormat="1" ht="24" customHeight="1" x14ac:dyDescent="0.25">
      <c r="B17" s="402"/>
      <c r="C17" s="403" t="s">
        <v>75</v>
      </c>
      <c r="D17" s="404">
        <v>0</v>
      </c>
      <c r="E17" s="405">
        <v>0</v>
      </c>
      <c r="F17" s="414">
        <v>391</v>
      </c>
      <c r="G17" s="415">
        <v>16224.990799999987</v>
      </c>
      <c r="H17" s="404">
        <f t="shared" si="0"/>
        <v>391</v>
      </c>
      <c r="I17" s="409">
        <f t="shared" si="0"/>
        <v>16224.990799999987</v>
      </c>
      <c r="J17" s="410"/>
      <c r="K17" s="411"/>
      <c r="L17" s="412"/>
    </row>
    <row r="18" spans="2:12" s="413" customFormat="1" ht="24" customHeight="1" x14ac:dyDescent="0.25">
      <c r="B18" s="402"/>
      <c r="C18" s="403" t="s">
        <v>61</v>
      </c>
      <c r="D18" s="404">
        <v>74</v>
      </c>
      <c r="E18" s="405">
        <v>15.303100000000006</v>
      </c>
      <c r="F18" s="418">
        <v>0</v>
      </c>
      <c r="G18" s="407">
        <v>0</v>
      </c>
      <c r="H18" s="408">
        <f t="shared" si="0"/>
        <v>74</v>
      </c>
      <c r="I18" s="409">
        <f t="shared" si="0"/>
        <v>15.303100000000006</v>
      </c>
      <c r="J18" s="410"/>
      <c r="K18" s="411"/>
      <c r="L18" s="412"/>
    </row>
    <row r="19" spans="2:12" s="413" customFormat="1" ht="24" customHeight="1" x14ac:dyDescent="0.25">
      <c r="B19" s="402"/>
      <c r="C19" s="403" t="s">
        <v>96</v>
      </c>
      <c r="D19" s="404">
        <v>3</v>
      </c>
      <c r="E19" s="405">
        <v>501.78370000000001</v>
      </c>
      <c r="F19" s="406">
        <v>88</v>
      </c>
      <c r="G19" s="407">
        <v>5951.6443000000008</v>
      </c>
      <c r="H19" s="408">
        <f t="shared" si="0"/>
        <v>91</v>
      </c>
      <c r="I19" s="409">
        <f t="shared" si="0"/>
        <v>6453.4280000000008</v>
      </c>
      <c r="J19" s="410"/>
      <c r="K19" s="411"/>
      <c r="L19" s="412"/>
    </row>
    <row r="20" spans="2:12" s="413" customFormat="1" ht="24" customHeight="1" x14ac:dyDescent="0.25">
      <c r="B20" s="402"/>
      <c r="C20" s="403" t="s">
        <v>67</v>
      </c>
      <c r="D20" s="404">
        <v>0</v>
      </c>
      <c r="E20" s="405">
        <v>0</v>
      </c>
      <c r="F20" s="414">
        <v>3</v>
      </c>
      <c r="G20" s="415">
        <v>20.950900000000001</v>
      </c>
      <c r="H20" s="408">
        <f t="shared" si="0"/>
        <v>3</v>
      </c>
      <c r="I20" s="409">
        <f t="shared" si="0"/>
        <v>20.950900000000001</v>
      </c>
      <c r="J20" s="410"/>
      <c r="K20" s="411"/>
      <c r="L20" s="412"/>
    </row>
    <row r="21" spans="2:12" s="413" customFormat="1" ht="24" customHeight="1" x14ac:dyDescent="0.25">
      <c r="B21" s="402"/>
      <c r="C21" s="403" t="s">
        <v>159</v>
      </c>
      <c r="D21" s="404">
        <v>0</v>
      </c>
      <c r="E21" s="405">
        <v>0</v>
      </c>
      <c r="F21" s="414">
        <v>7</v>
      </c>
      <c r="G21" s="415">
        <v>572.625</v>
      </c>
      <c r="H21" s="408">
        <f t="shared" si="0"/>
        <v>7</v>
      </c>
      <c r="I21" s="409">
        <f t="shared" si="0"/>
        <v>572.625</v>
      </c>
      <c r="J21" s="410"/>
      <c r="K21" s="411"/>
      <c r="L21" s="412"/>
    </row>
    <row r="22" spans="2:12" s="413" customFormat="1" ht="24" customHeight="1" x14ac:dyDescent="0.25">
      <c r="B22" s="402"/>
      <c r="C22" s="403" t="s">
        <v>160</v>
      </c>
      <c r="D22" s="404">
        <v>0</v>
      </c>
      <c r="E22" s="405">
        <v>0</v>
      </c>
      <c r="F22" s="414">
        <v>0</v>
      </c>
      <c r="G22" s="415">
        <v>0</v>
      </c>
      <c r="H22" s="408">
        <f t="shared" si="0"/>
        <v>0</v>
      </c>
      <c r="I22" s="409">
        <f t="shared" si="0"/>
        <v>0</v>
      </c>
      <c r="J22" s="410"/>
      <c r="K22" s="411"/>
      <c r="L22" s="412"/>
    </row>
    <row r="23" spans="2:12" s="413" customFormat="1" ht="24" customHeight="1" x14ac:dyDescent="0.25">
      <c r="B23" s="402"/>
      <c r="C23" s="403" t="s">
        <v>77</v>
      </c>
      <c r="D23" s="404">
        <v>1251</v>
      </c>
      <c r="E23" s="405">
        <v>128.41449999999992</v>
      </c>
      <c r="F23" s="414">
        <v>0</v>
      </c>
      <c r="G23" s="415">
        <v>0</v>
      </c>
      <c r="H23" s="408">
        <f t="shared" si="0"/>
        <v>1251</v>
      </c>
      <c r="I23" s="409">
        <f t="shared" si="0"/>
        <v>128.41449999999992</v>
      </c>
      <c r="J23" s="410"/>
      <c r="K23" s="411"/>
      <c r="L23" s="412"/>
    </row>
    <row r="24" spans="2:12" s="413" customFormat="1" ht="24" customHeight="1" x14ac:dyDescent="0.25">
      <c r="B24" s="402"/>
      <c r="C24" s="403" t="s">
        <v>89</v>
      </c>
      <c r="D24" s="404">
        <v>16</v>
      </c>
      <c r="E24" s="405">
        <v>37.796599999999998</v>
      </c>
      <c r="F24" s="414">
        <v>0</v>
      </c>
      <c r="G24" s="415">
        <v>0</v>
      </c>
      <c r="H24" s="408">
        <f t="shared" si="0"/>
        <v>16</v>
      </c>
      <c r="I24" s="409">
        <f t="shared" si="0"/>
        <v>37.796599999999998</v>
      </c>
      <c r="J24" s="410"/>
      <c r="K24" s="411"/>
      <c r="L24" s="412"/>
    </row>
    <row r="25" spans="2:12" s="413" customFormat="1" ht="24" customHeight="1" x14ac:dyDescent="0.25">
      <c r="B25" s="402"/>
      <c r="C25" s="403" t="s">
        <v>161</v>
      </c>
      <c r="D25" s="404">
        <v>199</v>
      </c>
      <c r="E25" s="405">
        <v>252.14459999999991</v>
      </c>
      <c r="F25" s="414">
        <v>0</v>
      </c>
      <c r="G25" s="415">
        <v>0</v>
      </c>
      <c r="H25" s="408">
        <f t="shared" si="0"/>
        <v>199</v>
      </c>
      <c r="I25" s="409">
        <f t="shared" si="0"/>
        <v>252.14459999999991</v>
      </c>
      <c r="J25" s="410"/>
      <c r="K25" s="411"/>
      <c r="L25" s="412"/>
    </row>
    <row r="26" spans="2:12" s="413" customFormat="1" ht="24" customHeight="1" x14ac:dyDescent="0.25">
      <c r="B26" s="402"/>
      <c r="C26" s="403" t="s">
        <v>162</v>
      </c>
      <c r="D26" s="404">
        <v>32</v>
      </c>
      <c r="E26" s="405">
        <v>39.182500000000012</v>
      </c>
      <c r="F26" s="414">
        <v>0</v>
      </c>
      <c r="G26" s="415">
        <v>0</v>
      </c>
      <c r="H26" s="408">
        <f t="shared" ref="H26:I35" si="1">D26+F26</f>
        <v>32</v>
      </c>
      <c r="I26" s="409">
        <f t="shared" si="1"/>
        <v>39.182500000000012</v>
      </c>
      <c r="J26" s="410"/>
      <c r="K26" s="411"/>
      <c r="L26" s="412"/>
    </row>
    <row r="27" spans="2:12" s="413" customFormat="1" ht="24" customHeight="1" x14ac:dyDescent="0.25">
      <c r="B27" s="402"/>
      <c r="C27" s="403" t="s">
        <v>163</v>
      </c>
      <c r="D27" s="404">
        <v>38</v>
      </c>
      <c r="E27" s="405">
        <v>6.9365999999999985</v>
      </c>
      <c r="F27" s="414">
        <v>0</v>
      </c>
      <c r="G27" s="415">
        <v>0</v>
      </c>
      <c r="H27" s="408">
        <f t="shared" si="1"/>
        <v>38</v>
      </c>
      <c r="I27" s="409">
        <f t="shared" si="1"/>
        <v>6.9365999999999985</v>
      </c>
      <c r="J27" s="410"/>
      <c r="K27" s="411"/>
      <c r="L27" s="412"/>
    </row>
    <row r="28" spans="2:12" s="413" customFormat="1" ht="24" customHeight="1" x14ac:dyDescent="0.25">
      <c r="B28" s="402"/>
      <c r="C28" s="403" t="s">
        <v>164</v>
      </c>
      <c r="D28" s="404">
        <v>1849</v>
      </c>
      <c r="E28" s="405">
        <v>373.74179999999859</v>
      </c>
      <c r="F28" s="414">
        <v>0</v>
      </c>
      <c r="G28" s="415">
        <v>0</v>
      </c>
      <c r="H28" s="408">
        <f t="shared" si="1"/>
        <v>1849</v>
      </c>
      <c r="I28" s="409">
        <f t="shared" si="1"/>
        <v>373.74179999999859</v>
      </c>
      <c r="J28" s="410"/>
      <c r="K28" s="411"/>
      <c r="L28" s="412"/>
    </row>
    <row r="29" spans="2:12" s="413" customFormat="1" ht="24" customHeight="1" x14ac:dyDescent="0.25">
      <c r="B29" s="402"/>
      <c r="C29" s="403" t="s">
        <v>165</v>
      </c>
      <c r="D29" s="404">
        <v>5137</v>
      </c>
      <c r="E29" s="405">
        <v>1683.0400999999879</v>
      </c>
      <c r="F29" s="414">
        <v>0</v>
      </c>
      <c r="G29" s="415">
        <v>0</v>
      </c>
      <c r="H29" s="408">
        <f t="shared" si="1"/>
        <v>5137</v>
      </c>
      <c r="I29" s="409">
        <f t="shared" si="1"/>
        <v>1683.0400999999879</v>
      </c>
      <c r="J29" s="410"/>
      <c r="K29" s="411"/>
      <c r="L29" s="412"/>
    </row>
    <row r="30" spans="2:12" s="413" customFormat="1" ht="24" customHeight="1" x14ac:dyDescent="0.25">
      <c r="B30" s="402"/>
      <c r="C30" s="403" t="s">
        <v>166</v>
      </c>
      <c r="D30" s="404">
        <v>13</v>
      </c>
      <c r="E30" s="405">
        <v>0.98040000000000005</v>
      </c>
      <c r="F30" s="414">
        <v>0</v>
      </c>
      <c r="G30" s="415">
        <v>0</v>
      </c>
      <c r="H30" s="408">
        <f t="shared" si="1"/>
        <v>13</v>
      </c>
      <c r="I30" s="409">
        <f t="shared" si="1"/>
        <v>0.98040000000000005</v>
      </c>
      <c r="J30" s="410"/>
      <c r="K30" s="411"/>
      <c r="L30" s="412"/>
    </row>
    <row r="31" spans="2:12" s="413" customFormat="1" ht="24" customHeight="1" x14ac:dyDescent="0.25">
      <c r="B31" s="402"/>
      <c r="C31" s="403" t="s">
        <v>167</v>
      </c>
      <c r="D31" s="404">
        <v>10</v>
      </c>
      <c r="E31" s="405">
        <v>2.3610999999999995</v>
      </c>
      <c r="F31" s="414">
        <v>0</v>
      </c>
      <c r="G31" s="415">
        <v>0</v>
      </c>
      <c r="H31" s="408">
        <f t="shared" si="1"/>
        <v>10</v>
      </c>
      <c r="I31" s="409">
        <f t="shared" si="1"/>
        <v>2.3610999999999995</v>
      </c>
      <c r="J31" s="410"/>
      <c r="K31" s="411"/>
      <c r="L31" s="412"/>
    </row>
    <row r="32" spans="2:12" s="413" customFormat="1" ht="24" customHeight="1" x14ac:dyDescent="0.25">
      <c r="B32" s="402"/>
      <c r="C32" s="403" t="s">
        <v>168</v>
      </c>
      <c r="D32" s="404">
        <v>0</v>
      </c>
      <c r="E32" s="405">
        <v>0</v>
      </c>
      <c r="F32" s="414">
        <v>2</v>
      </c>
      <c r="G32" s="415">
        <v>28.372999999999998</v>
      </c>
      <c r="H32" s="408">
        <f t="shared" si="1"/>
        <v>2</v>
      </c>
      <c r="I32" s="409">
        <f t="shared" si="1"/>
        <v>28.372999999999998</v>
      </c>
      <c r="J32" s="410"/>
      <c r="K32" s="411"/>
      <c r="L32" s="412"/>
    </row>
    <row r="33" spans="2:12" s="413" customFormat="1" ht="24" customHeight="1" x14ac:dyDescent="0.25">
      <c r="B33" s="402"/>
      <c r="C33" s="403" t="s">
        <v>90</v>
      </c>
      <c r="D33" s="404">
        <v>1</v>
      </c>
      <c r="E33" s="405">
        <v>2.5000000000000001E-2</v>
      </c>
      <c r="F33" s="414">
        <v>0</v>
      </c>
      <c r="G33" s="415">
        <v>0</v>
      </c>
      <c r="H33" s="408">
        <f t="shared" si="1"/>
        <v>1</v>
      </c>
      <c r="I33" s="409">
        <f t="shared" si="1"/>
        <v>2.5000000000000001E-2</v>
      </c>
      <c r="J33" s="410"/>
      <c r="K33" s="411"/>
      <c r="L33" s="412"/>
    </row>
    <row r="34" spans="2:12" s="413" customFormat="1" ht="24" customHeight="1" x14ac:dyDescent="0.25">
      <c r="B34" s="402"/>
      <c r="C34" s="403" t="s">
        <v>63</v>
      </c>
      <c r="D34" s="404">
        <v>411</v>
      </c>
      <c r="E34" s="405">
        <v>118.93849999999998</v>
      </c>
      <c r="F34" s="414">
        <v>0</v>
      </c>
      <c r="G34" s="415">
        <v>0</v>
      </c>
      <c r="H34" s="408">
        <f t="shared" si="1"/>
        <v>411</v>
      </c>
      <c r="I34" s="409">
        <f t="shared" si="1"/>
        <v>118.93849999999998</v>
      </c>
      <c r="J34" s="410"/>
      <c r="K34" s="411"/>
      <c r="L34" s="412"/>
    </row>
    <row r="35" spans="2:12" s="413" customFormat="1" ht="24" customHeight="1" x14ac:dyDescent="0.25">
      <c r="B35" s="402"/>
      <c r="C35" s="403" t="s">
        <v>64</v>
      </c>
      <c r="D35" s="404">
        <v>3166</v>
      </c>
      <c r="E35" s="405">
        <v>3008.3854999999967</v>
      </c>
      <c r="F35" s="414">
        <v>0</v>
      </c>
      <c r="G35" s="415">
        <v>0</v>
      </c>
      <c r="H35" s="408">
        <f t="shared" si="1"/>
        <v>3166</v>
      </c>
      <c r="I35" s="409">
        <f t="shared" si="1"/>
        <v>3008.3854999999967</v>
      </c>
      <c r="J35" s="410"/>
      <c r="K35" s="411"/>
      <c r="L35" s="412"/>
    </row>
    <row r="36" spans="2:12" x14ac:dyDescent="0.25">
      <c r="B36" s="419"/>
      <c r="C36" s="420"/>
      <c r="D36" s="421"/>
      <c r="E36" s="422"/>
      <c r="F36" s="423"/>
      <c r="G36" s="424"/>
      <c r="H36" s="425"/>
      <c r="I36" s="426"/>
      <c r="J36" s="397"/>
    </row>
    <row r="37" spans="2:12" ht="4.5" customHeight="1" x14ac:dyDescent="0.25"/>
    <row r="38" spans="2:12" ht="42" customHeight="1" x14ac:dyDescent="0.25">
      <c r="B38" s="700" t="s">
        <v>145</v>
      </c>
      <c r="C38" s="700"/>
      <c r="D38" s="700"/>
      <c r="E38" s="700"/>
      <c r="F38" s="700"/>
      <c r="G38" s="700"/>
      <c r="H38" s="700"/>
      <c r="I38" s="700"/>
      <c r="J38" s="403"/>
    </row>
    <row r="39" spans="2:12" s="431" customFormat="1" ht="15" customHeight="1" x14ac:dyDescent="0.2">
      <c r="B39" s="427" t="s">
        <v>169</v>
      </c>
      <c r="C39" s="428"/>
      <c r="D39" s="429"/>
      <c r="E39" s="430"/>
      <c r="F39" s="429"/>
      <c r="G39" s="430"/>
      <c r="H39" s="429"/>
      <c r="I39" s="429"/>
      <c r="L39" s="432"/>
    </row>
  </sheetData>
  <mergeCells count="7">
    <mergeCell ref="B38:I38"/>
    <mergeCell ref="B2:I2"/>
    <mergeCell ref="B4:C5"/>
    <mergeCell ref="D4:E4"/>
    <mergeCell ref="F4:G4"/>
    <mergeCell ref="H4:I4"/>
    <mergeCell ref="B7:C7"/>
  </mergeCells>
  <printOptions horizontalCentered="1"/>
  <pageMargins left="0.39370078740157483" right="0.39370078740157483" top="0.39370078740157483" bottom="0.39370078740157483" header="0" footer="0"/>
  <pageSetup paperSize="9"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8355-0A20-46BA-9B32-824E1B179282}">
  <dimension ref="B3:I28"/>
  <sheetViews>
    <sheetView showGridLines="0" zoomScaleNormal="100" zoomScaleSheetLayoutView="100" workbookViewId="0">
      <selection activeCell="L11" sqref="L11"/>
    </sheetView>
  </sheetViews>
  <sheetFormatPr baseColWidth="10" defaultColWidth="9.140625" defaultRowHeight="12.75" x14ac:dyDescent="0.2"/>
  <cols>
    <col min="1" max="1" width="1.85546875" style="431" customWidth="1"/>
    <col min="2" max="2" width="8.28515625" style="431" customWidth="1"/>
    <col min="3" max="3" width="5" style="431" customWidth="1"/>
    <col min="4" max="4" width="18" style="431" customWidth="1"/>
    <col min="5" max="5" width="22" style="431" customWidth="1"/>
    <col min="6" max="6" width="22.7109375" style="431" customWidth="1"/>
    <col min="7" max="7" width="16.5703125" style="431" customWidth="1"/>
    <col min="8" max="8" width="8.85546875" style="431" customWidth="1"/>
    <col min="9" max="9" width="14" style="431" customWidth="1"/>
    <col min="10" max="16384" width="9.140625" style="431"/>
  </cols>
  <sheetData>
    <row r="3" spans="2:9" ht="35.25" customHeight="1" x14ac:dyDescent="0.25">
      <c r="B3" s="711" t="s">
        <v>170</v>
      </c>
      <c r="C3" s="711"/>
      <c r="D3" s="711"/>
      <c r="E3" s="711"/>
      <c r="F3" s="711"/>
      <c r="G3" s="711"/>
      <c r="H3" s="711"/>
    </row>
    <row r="4" spans="2:9" ht="16.5" x14ac:dyDescent="0.25">
      <c r="B4" s="712" t="s">
        <v>171</v>
      </c>
      <c r="C4" s="712"/>
      <c r="D4" s="712"/>
      <c r="E4" s="712"/>
      <c r="F4" s="712"/>
      <c r="G4" s="712"/>
      <c r="H4" s="712"/>
    </row>
    <row r="5" spans="2:9" x14ac:dyDescent="0.2">
      <c r="F5" s="433"/>
    </row>
    <row r="6" spans="2:9" s="435" customFormat="1" ht="18" customHeight="1" x14ac:dyDescent="0.2">
      <c r="B6" s="713" t="s">
        <v>172</v>
      </c>
      <c r="C6" s="714"/>
      <c r="D6" s="715"/>
      <c r="E6" s="434" t="s">
        <v>173</v>
      </c>
      <c r="F6" s="434" t="s">
        <v>174</v>
      </c>
      <c r="G6" s="713" t="s">
        <v>56</v>
      </c>
      <c r="H6" s="715"/>
    </row>
    <row r="7" spans="2:9" s="435" customFormat="1" ht="18" customHeight="1" x14ac:dyDescent="0.2">
      <c r="B7" s="716"/>
      <c r="C7" s="717"/>
      <c r="D7" s="718"/>
      <c r="E7" s="436" t="s">
        <v>175</v>
      </c>
      <c r="F7" s="437" t="s">
        <v>176</v>
      </c>
      <c r="G7" s="716"/>
      <c r="H7" s="718"/>
    </row>
    <row r="8" spans="2:9" s="435" customFormat="1" ht="6.75" customHeight="1" x14ac:dyDescent="0.2">
      <c r="B8" s="438"/>
      <c r="C8" s="431"/>
      <c r="D8" s="431"/>
      <c r="E8" s="433"/>
      <c r="F8" s="433"/>
      <c r="G8" s="433"/>
      <c r="H8" s="439"/>
    </row>
    <row r="9" spans="2:9" s="435" customFormat="1" ht="14.25" x14ac:dyDescent="0.2">
      <c r="B9" s="719" t="s">
        <v>56</v>
      </c>
      <c r="C9" s="720"/>
      <c r="D9" s="720"/>
      <c r="E9" s="440">
        <f>SUM(E11,E15,E19,E22)</f>
        <v>4567.7428</v>
      </c>
      <c r="F9" s="440">
        <f>SUM(F11,F15,F19,F22)</f>
        <v>1389.3621999999998</v>
      </c>
      <c r="G9" s="440">
        <f>SUM(G11,G15,G19,G22)</f>
        <v>5957.1049999999996</v>
      </c>
      <c r="H9" s="441"/>
      <c r="I9" s="442"/>
    </row>
    <row r="10" spans="2:9" s="435" customFormat="1" ht="9" customHeight="1" x14ac:dyDescent="0.2">
      <c r="B10" s="438"/>
      <c r="C10" s="431"/>
      <c r="D10" s="443"/>
      <c r="E10" s="444"/>
      <c r="F10" s="444"/>
      <c r="G10" s="444"/>
      <c r="H10" s="439"/>
    </row>
    <row r="11" spans="2:9" s="435" customFormat="1" ht="14.25" x14ac:dyDescent="0.2">
      <c r="B11" s="445"/>
      <c r="C11" s="446" t="s">
        <v>65</v>
      </c>
      <c r="D11" s="447"/>
      <c r="E11" s="448">
        <f>SUM(E12:E13)</f>
        <v>18.950900000000001</v>
      </c>
      <c r="F11" s="448">
        <f>SUM(F12:F13)</f>
        <v>0.99199999999999999</v>
      </c>
      <c r="G11" s="448">
        <f>SUM(G12:G13)</f>
        <v>19.942900000000002</v>
      </c>
      <c r="H11" s="449"/>
      <c r="I11" s="450"/>
    </row>
    <row r="12" spans="2:9" s="435" customFormat="1" ht="14.25" x14ac:dyDescent="0.2">
      <c r="B12" s="438"/>
      <c r="C12" s="431" t="s">
        <v>75</v>
      </c>
      <c r="D12" s="431"/>
      <c r="E12" s="113">
        <v>0</v>
      </c>
      <c r="F12" s="451">
        <v>0.99199999999999999</v>
      </c>
      <c r="G12" s="452">
        <f>SUM(E12:F12)</f>
        <v>0.99199999999999999</v>
      </c>
      <c r="H12" s="439"/>
      <c r="I12" s="450"/>
    </row>
    <row r="13" spans="2:9" s="435" customFormat="1" ht="14.25" x14ac:dyDescent="0.2">
      <c r="B13" s="438"/>
      <c r="C13" s="431" t="s">
        <v>177</v>
      </c>
      <c r="D13" s="431"/>
      <c r="E13" s="113">
        <v>18.950900000000001</v>
      </c>
      <c r="F13" s="451">
        <v>0</v>
      </c>
      <c r="G13" s="452">
        <f>SUM(E13:F13)</f>
        <v>18.950900000000001</v>
      </c>
      <c r="H13" s="439"/>
      <c r="I13" s="450"/>
    </row>
    <row r="14" spans="2:9" s="435" customFormat="1" ht="9.75" customHeight="1" x14ac:dyDescent="0.2">
      <c r="B14" s="438"/>
      <c r="C14" s="431"/>
      <c r="D14" s="431"/>
      <c r="E14" s="113"/>
      <c r="F14" s="451"/>
      <c r="G14" s="451"/>
      <c r="H14" s="439"/>
      <c r="I14" s="450"/>
    </row>
    <row r="15" spans="2:9" s="435" customFormat="1" ht="14.25" x14ac:dyDescent="0.2">
      <c r="B15" s="445"/>
      <c r="C15" s="446" t="s">
        <v>81</v>
      </c>
      <c r="D15" s="447"/>
      <c r="E15" s="448">
        <f>SUM(E16:E17)</f>
        <v>2</v>
      </c>
      <c r="F15" s="448">
        <f>SUM(F16:F17)</f>
        <v>0.20599999999999999</v>
      </c>
      <c r="G15" s="448">
        <f>SUM(G16:G17)</f>
        <v>2.206</v>
      </c>
      <c r="H15" s="449"/>
      <c r="I15" s="450"/>
    </row>
    <row r="16" spans="2:9" s="435" customFormat="1" ht="14.25" x14ac:dyDescent="0.2">
      <c r="B16" s="438"/>
      <c r="C16" s="431" t="s">
        <v>67</v>
      </c>
      <c r="D16" s="431"/>
      <c r="E16" s="113">
        <v>2</v>
      </c>
      <c r="F16" s="453">
        <v>0</v>
      </c>
      <c r="G16" s="452">
        <f>SUM(E16:F16)</f>
        <v>2</v>
      </c>
      <c r="H16" s="439"/>
      <c r="I16" s="450"/>
    </row>
    <row r="17" spans="2:9" s="435" customFormat="1" ht="14.25" x14ac:dyDescent="0.2">
      <c r="B17" s="438"/>
      <c r="C17" s="431" t="s">
        <v>82</v>
      </c>
      <c r="D17" s="431"/>
      <c r="E17" s="113">
        <v>0</v>
      </c>
      <c r="F17" s="453">
        <v>0.20599999999999999</v>
      </c>
      <c r="G17" s="452">
        <f>SUM(E17:F17)</f>
        <v>0.20599999999999999</v>
      </c>
      <c r="H17" s="439"/>
      <c r="I17" s="450"/>
    </row>
    <row r="18" spans="2:9" s="435" customFormat="1" ht="9.75" customHeight="1" x14ac:dyDescent="0.2">
      <c r="B18" s="438"/>
      <c r="C18" s="431"/>
      <c r="D18" s="431"/>
      <c r="E18" s="113"/>
      <c r="F18" s="453"/>
      <c r="G18" s="453"/>
      <c r="H18" s="439"/>
      <c r="I18" s="450"/>
    </row>
    <row r="19" spans="2:9" s="435" customFormat="1" ht="14.25" x14ac:dyDescent="0.2">
      <c r="B19" s="445"/>
      <c r="C19" s="446" t="s">
        <v>95</v>
      </c>
      <c r="D19" s="447"/>
      <c r="E19" s="448">
        <f>SUM(E20)</f>
        <v>0</v>
      </c>
      <c r="F19" s="448">
        <f>SUM(F20)</f>
        <v>12.6868</v>
      </c>
      <c r="G19" s="448">
        <f>SUM(G20)</f>
        <v>12.6868</v>
      </c>
      <c r="H19" s="449"/>
      <c r="I19" s="450"/>
    </row>
    <row r="20" spans="2:9" s="435" customFormat="1" ht="14.25" x14ac:dyDescent="0.2">
      <c r="B20" s="438"/>
      <c r="C20" s="431" t="s">
        <v>66</v>
      </c>
      <c r="D20" s="431"/>
      <c r="E20" s="113">
        <v>0</v>
      </c>
      <c r="F20" s="453">
        <v>12.6868</v>
      </c>
      <c r="G20" s="452">
        <f>SUM(E20:F20)</f>
        <v>12.6868</v>
      </c>
      <c r="H20" s="439"/>
      <c r="I20" s="450"/>
    </row>
    <row r="21" spans="2:9" s="435" customFormat="1" ht="9" customHeight="1" x14ac:dyDescent="0.2">
      <c r="B21" s="438"/>
      <c r="C21" s="431"/>
      <c r="D21" s="431"/>
      <c r="E21" s="113"/>
      <c r="F21" s="453"/>
      <c r="G21" s="453"/>
      <c r="H21" s="439"/>
      <c r="I21" s="450"/>
    </row>
    <row r="22" spans="2:9" s="435" customFormat="1" ht="14.25" x14ac:dyDescent="0.2">
      <c r="B22" s="445"/>
      <c r="C22" s="446" t="s">
        <v>101</v>
      </c>
      <c r="D22" s="447"/>
      <c r="E22" s="448">
        <f>SUM(E23:E24)</f>
        <v>4546.7919000000002</v>
      </c>
      <c r="F22" s="448">
        <f>SUM(F23:F24)</f>
        <v>1375.4773999999998</v>
      </c>
      <c r="G22" s="448">
        <f>SUM(G23:G24)</f>
        <v>5922.2692999999999</v>
      </c>
      <c r="H22" s="449"/>
      <c r="I22" s="450"/>
    </row>
    <row r="23" spans="2:9" s="435" customFormat="1" ht="14.25" x14ac:dyDescent="0.2">
      <c r="B23" s="438"/>
      <c r="C23" s="431" t="s">
        <v>96</v>
      </c>
      <c r="D23" s="431"/>
      <c r="E23" s="113">
        <v>4546.7919000000002</v>
      </c>
      <c r="F23" s="453">
        <v>1374.8523999999998</v>
      </c>
      <c r="G23" s="452">
        <f>SUM(E23:F23)</f>
        <v>5921.6442999999999</v>
      </c>
      <c r="H23" s="439"/>
      <c r="I23" s="450"/>
    </row>
    <row r="24" spans="2:9" s="435" customFormat="1" ht="14.25" x14ac:dyDescent="0.2">
      <c r="B24" s="438"/>
      <c r="C24" s="431" t="s">
        <v>155</v>
      </c>
      <c r="D24" s="431"/>
      <c r="E24" s="113">
        <v>0</v>
      </c>
      <c r="F24" s="453">
        <v>0.625</v>
      </c>
      <c r="G24" s="452">
        <f>SUM(E24:F24)</f>
        <v>0.625</v>
      </c>
      <c r="H24" s="439"/>
      <c r="I24" s="450"/>
    </row>
    <row r="25" spans="2:9" s="435" customFormat="1" ht="9.75" customHeight="1" x14ac:dyDescent="0.2">
      <c r="B25" s="454"/>
      <c r="C25" s="455"/>
      <c r="D25" s="455"/>
      <c r="E25" s="456"/>
      <c r="F25" s="456"/>
      <c r="G25" s="456"/>
      <c r="H25" s="457"/>
    </row>
    <row r="26" spans="2:9" s="435" customFormat="1" ht="11.25" customHeight="1" x14ac:dyDescent="0.2">
      <c r="E26" s="458"/>
      <c r="F26" s="458"/>
      <c r="G26" s="458"/>
    </row>
    <row r="27" spans="2:9" s="377" customFormat="1" ht="41.45" customHeight="1" x14ac:dyDescent="0.25">
      <c r="B27" s="710" t="s">
        <v>145</v>
      </c>
      <c r="C27" s="710"/>
      <c r="D27" s="710"/>
      <c r="E27" s="710"/>
      <c r="F27" s="710"/>
      <c r="G27" s="710"/>
      <c r="H27" s="710"/>
      <c r="I27" s="381"/>
    </row>
    <row r="28" spans="2:9" ht="15" customHeight="1" x14ac:dyDescent="0.2">
      <c r="B28" s="427" t="s">
        <v>178</v>
      </c>
      <c r="C28" s="428"/>
      <c r="D28" s="428"/>
      <c r="E28" s="428"/>
      <c r="F28" s="428"/>
      <c r="G28" s="428"/>
      <c r="H28" s="428"/>
    </row>
  </sheetData>
  <mergeCells count="6">
    <mergeCell ref="B27:H27"/>
    <mergeCell ref="B3:H3"/>
    <mergeCell ref="B4:H4"/>
    <mergeCell ref="B6:D7"/>
    <mergeCell ref="G6:H7"/>
    <mergeCell ref="B9:D9"/>
  </mergeCells>
  <printOptions horizontalCentered="1"/>
  <pageMargins left="0.39370078740157483" right="0.39370078740157483" top="0.39370078740157483" bottom="0.39370078740157483" header="0" footer="0"/>
  <pageSetup paperSize="9"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B05-21AE-41D8-8E49-458B6CAD72CA}">
  <dimension ref="A2:J182"/>
  <sheetViews>
    <sheetView showGridLines="0" zoomScaleNormal="100" zoomScaleSheetLayoutView="100" workbookViewId="0">
      <selection activeCell="D35" sqref="D35"/>
    </sheetView>
  </sheetViews>
  <sheetFormatPr baseColWidth="10" defaultColWidth="9.140625" defaultRowHeight="12.75" x14ac:dyDescent="0.2"/>
  <cols>
    <col min="1" max="1" width="1.28515625" style="431" customWidth="1"/>
    <col min="2" max="2" width="3.28515625" style="431" customWidth="1"/>
    <col min="3" max="3" width="50" style="431" bestFit="1" customWidth="1"/>
    <col min="4" max="4" width="21" style="433" customWidth="1"/>
    <col min="5" max="6" width="22.7109375" style="433" customWidth="1"/>
    <col min="7" max="7" width="9.140625" style="431"/>
    <col min="8" max="8" width="13.42578125" style="431" customWidth="1"/>
    <col min="9" max="9" width="10.28515625" style="431" bestFit="1" customWidth="1"/>
    <col min="10" max="10" width="10.42578125" style="431" bestFit="1" customWidth="1"/>
    <col min="11" max="16384" width="9.140625" style="431"/>
  </cols>
  <sheetData>
    <row r="2" spans="1:10" s="459" customFormat="1" ht="33.75" customHeight="1" x14ac:dyDescent="0.25">
      <c r="B2" s="711" t="s">
        <v>179</v>
      </c>
      <c r="C2" s="711"/>
      <c r="D2" s="711"/>
      <c r="E2" s="711"/>
      <c r="F2" s="711"/>
    </row>
    <row r="3" spans="1:10" ht="16.5" x14ac:dyDescent="0.25">
      <c r="B3" s="712" t="s">
        <v>171</v>
      </c>
      <c r="C3" s="712"/>
      <c r="D3" s="712"/>
      <c r="E3" s="712"/>
      <c r="F3" s="712"/>
    </row>
    <row r="5" spans="1:10" s="462" customFormat="1" ht="18" customHeight="1" x14ac:dyDescent="0.25">
      <c r="A5" s="460"/>
      <c r="B5" s="713" t="s">
        <v>172</v>
      </c>
      <c r="C5" s="715"/>
      <c r="D5" s="461" t="s">
        <v>180</v>
      </c>
      <c r="E5" s="461" t="s">
        <v>180</v>
      </c>
      <c r="F5" s="721" t="s">
        <v>56</v>
      </c>
    </row>
    <row r="6" spans="1:10" s="462" customFormat="1" ht="18" customHeight="1" x14ac:dyDescent="0.25">
      <c r="A6" s="460"/>
      <c r="B6" s="716"/>
      <c r="C6" s="718"/>
      <c r="D6" s="436" t="s">
        <v>175</v>
      </c>
      <c r="E6" s="437" t="s">
        <v>176</v>
      </c>
      <c r="F6" s="722"/>
    </row>
    <row r="7" spans="1:10" s="468" customFormat="1" x14ac:dyDescent="0.2">
      <c r="A7" s="463"/>
      <c r="B7" s="464"/>
      <c r="C7" s="465"/>
      <c r="D7" s="466"/>
      <c r="E7" s="466"/>
      <c r="F7" s="467"/>
    </row>
    <row r="8" spans="1:10" s="468" customFormat="1" x14ac:dyDescent="0.2">
      <c r="A8" s="463"/>
      <c r="B8" s="719" t="s">
        <v>56</v>
      </c>
      <c r="C8" s="720"/>
      <c r="D8" s="469">
        <f>D10+D21+D25+D28+D31+D37+D48+D55+D58+D68+D72+D82+D91+D99+D108+D118+D124+D128+D134+D142+D148+D162+D168+D172</f>
        <v>530.93240000000003</v>
      </c>
      <c r="E8" s="469">
        <f>E10+E21+E25+E28+E31+E37+E48+E55+E58+E68+E72+E82+E91+E99+E108+E118+E124+E128+E134+E142+E148+E162+E168+E172</f>
        <v>3381.6137999999996</v>
      </c>
      <c r="F8" s="470">
        <f>F10+F21+F25+F28+F31+F37+F48+F55+F58+F68+F72+F82+F91+F99+F108+F118+F124+F128+F134+F142+F148+F162+F168+F172</f>
        <v>3912.5461999999989</v>
      </c>
      <c r="G8" s="471"/>
      <c r="H8" s="472"/>
      <c r="I8" s="473"/>
      <c r="J8" s="474"/>
    </row>
    <row r="9" spans="1:10" x14ac:dyDescent="0.2">
      <c r="A9" s="475"/>
      <c r="B9" s="438"/>
      <c r="D9" s="476"/>
      <c r="E9" s="476"/>
      <c r="F9" s="477"/>
      <c r="G9" s="471"/>
      <c r="H9" s="478"/>
      <c r="I9" s="478"/>
      <c r="J9" s="478"/>
    </row>
    <row r="10" spans="1:10" x14ac:dyDescent="0.2">
      <c r="A10" s="475"/>
      <c r="B10" s="445"/>
      <c r="C10" s="446" t="s">
        <v>57</v>
      </c>
      <c r="D10" s="479">
        <f>SUM(D11:D19)</f>
        <v>0</v>
      </c>
      <c r="E10" s="479">
        <f>SUM(E11:E19)</f>
        <v>222.97640000000027</v>
      </c>
      <c r="F10" s="480">
        <f>SUM(F11:F19)</f>
        <v>222.97640000000027</v>
      </c>
      <c r="G10" s="471"/>
      <c r="H10" s="472"/>
      <c r="I10" s="473"/>
      <c r="J10" s="474"/>
    </row>
    <row r="11" spans="1:10" x14ac:dyDescent="0.2">
      <c r="A11" s="475"/>
      <c r="B11" s="438"/>
      <c r="C11" s="431" t="s">
        <v>58</v>
      </c>
      <c r="D11" s="476">
        <v>0</v>
      </c>
      <c r="E11" s="476">
        <v>16.043299999999984</v>
      </c>
      <c r="F11" s="477">
        <f>SUM(D11:E11)</f>
        <v>16.043299999999984</v>
      </c>
      <c r="G11" s="471"/>
      <c r="H11" s="478"/>
      <c r="I11" s="478"/>
      <c r="J11" s="478"/>
    </row>
    <row r="12" spans="1:10" x14ac:dyDescent="0.2">
      <c r="A12" s="475"/>
      <c r="B12" s="438"/>
      <c r="C12" s="431" t="s">
        <v>59</v>
      </c>
      <c r="D12" s="476">
        <v>0</v>
      </c>
      <c r="E12" s="476">
        <v>3.4000000000000002E-2</v>
      </c>
      <c r="F12" s="477">
        <f t="shared" ref="F12:F19" si="0">SUM(D12:E12)</f>
        <v>3.4000000000000002E-2</v>
      </c>
      <c r="G12" s="471"/>
      <c r="H12" s="478"/>
      <c r="I12" s="478"/>
      <c r="J12" s="478"/>
    </row>
    <row r="13" spans="1:10" x14ac:dyDescent="0.2">
      <c r="A13" s="475"/>
      <c r="B13" s="438"/>
      <c r="C13" s="431" t="s">
        <v>61</v>
      </c>
      <c r="D13" s="476">
        <v>0</v>
      </c>
      <c r="E13" s="476">
        <v>0.88230000000000008</v>
      </c>
      <c r="F13" s="477">
        <f t="shared" si="0"/>
        <v>0.88230000000000008</v>
      </c>
      <c r="G13" s="471"/>
      <c r="H13" s="478"/>
      <c r="I13" s="478"/>
      <c r="J13" s="478"/>
    </row>
    <row r="14" spans="1:10" x14ac:dyDescent="0.2">
      <c r="A14" s="475"/>
      <c r="B14" s="438"/>
      <c r="C14" s="431" t="s">
        <v>77</v>
      </c>
      <c r="D14" s="476">
        <v>0</v>
      </c>
      <c r="E14" s="476">
        <v>0.2752</v>
      </c>
      <c r="F14" s="477">
        <f t="shared" si="0"/>
        <v>0.2752</v>
      </c>
      <c r="G14" s="471"/>
      <c r="H14" s="478"/>
      <c r="I14" s="478"/>
      <c r="J14" s="478"/>
    </row>
    <row r="15" spans="1:10" x14ac:dyDescent="0.2">
      <c r="A15" s="475"/>
      <c r="B15" s="438"/>
      <c r="C15" s="431" t="s">
        <v>63</v>
      </c>
      <c r="D15" s="476">
        <v>0</v>
      </c>
      <c r="E15" s="476">
        <v>1.4568000000000003</v>
      </c>
      <c r="F15" s="477">
        <f t="shared" si="0"/>
        <v>1.4568000000000003</v>
      </c>
      <c r="G15" s="471"/>
      <c r="H15" s="478"/>
      <c r="I15" s="478"/>
      <c r="J15" s="478"/>
    </row>
    <row r="16" spans="1:10" x14ac:dyDescent="0.2">
      <c r="A16" s="475"/>
      <c r="B16" s="438"/>
      <c r="C16" s="431" t="s">
        <v>64</v>
      </c>
      <c r="D16" s="476">
        <v>0</v>
      </c>
      <c r="E16" s="476">
        <v>4.9138999999999973</v>
      </c>
      <c r="F16" s="477">
        <f t="shared" si="0"/>
        <v>4.9138999999999973</v>
      </c>
      <c r="G16" s="471"/>
      <c r="H16" s="478"/>
      <c r="I16" s="478"/>
      <c r="J16" s="478"/>
    </row>
    <row r="17" spans="1:10" x14ac:dyDescent="0.2">
      <c r="A17" s="475"/>
      <c r="B17" s="438"/>
      <c r="C17" s="431" t="s">
        <v>161</v>
      </c>
      <c r="D17" s="476">
        <v>0</v>
      </c>
      <c r="E17" s="476">
        <v>0.4</v>
      </c>
      <c r="F17" s="477">
        <f t="shared" si="0"/>
        <v>0.4</v>
      </c>
      <c r="G17" s="471"/>
      <c r="H17" s="478"/>
      <c r="I17" s="478"/>
      <c r="J17" s="478"/>
    </row>
    <row r="18" spans="1:10" x14ac:dyDescent="0.2">
      <c r="A18" s="475"/>
      <c r="B18" s="438"/>
      <c r="C18" s="431" t="s">
        <v>165</v>
      </c>
      <c r="D18" s="476">
        <v>0</v>
      </c>
      <c r="E18" s="476">
        <v>117.10040000000022</v>
      </c>
      <c r="F18" s="477">
        <f t="shared" si="0"/>
        <v>117.10040000000022</v>
      </c>
      <c r="G18" s="471"/>
      <c r="H18" s="478"/>
      <c r="I18" s="478"/>
      <c r="J18" s="478"/>
    </row>
    <row r="19" spans="1:10" x14ac:dyDescent="0.2">
      <c r="A19" s="475"/>
      <c r="B19" s="438"/>
      <c r="C19" s="431" t="s">
        <v>164</v>
      </c>
      <c r="D19" s="476">
        <v>0</v>
      </c>
      <c r="E19" s="476">
        <v>81.870500000000078</v>
      </c>
      <c r="F19" s="477">
        <f t="shared" si="0"/>
        <v>81.870500000000078</v>
      </c>
      <c r="G19" s="471"/>
      <c r="H19" s="478"/>
      <c r="I19" s="478"/>
      <c r="J19" s="478"/>
    </row>
    <row r="20" spans="1:10" x14ac:dyDescent="0.2">
      <c r="A20" s="475"/>
      <c r="B20" s="438"/>
      <c r="D20" s="185"/>
      <c r="E20" s="476"/>
      <c r="F20" s="477"/>
      <c r="G20" s="471"/>
      <c r="H20" s="478"/>
      <c r="I20" s="478"/>
      <c r="J20" s="478"/>
    </row>
    <row r="21" spans="1:10" x14ac:dyDescent="0.2">
      <c r="A21" s="475"/>
      <c r="B21" s="445"/>
      <c r="C21" s="446" t="s">
        <v>65</v>
      </c>
      <c r="D21" s="479">
        <f>SUM(D22:D23)</f>
        <v>0</v>
      </c>
      <c r="E21" s="479">
        <f>SUM(E22:E23)</f>
        <v>2.8372000000000002</v>
      </c>
      <c r="F21" s="480">
        <f>SUM(F22:F23)</f>
        <v>2.8372000000000002</v>
      </c>
      <c r="G21" s="471"/>
      <c r="H21" s="472"/>
      <c r="I21" s="473"/>
      <c r="J21" s="474"/>
    </row>
    <row r="22" spans="1:10" x14ac:dyDescent="0.2">
      <c r="A22" s="475"/>
      <c r="B22" s="438"/>
      <c r="C22" s="431" t="s">
        <v>64</v>
      </c>
      <c r="D22" s="476">
        <v>0</v>
      </c>
      <c r="E22" s="476">
        <v>2.4444000000000004</v>
      </c>
      <c r="F22" s="477">
        <f>SUM(D22:E22)</f>
        <v>2.4444000000000004</v>
      </c>
      <c r="G22" s="471"/>
      <c r="H22" s="478"/>
      <c r="I22" s="478"/>
      <c r="J22" s="478"/>
    </row>
    <row r="23" spans="1:10" x14ac:dyDescent="0.2">
      <c r="A23" s="475"/>
      <c r="B23" s="438"/>
      <c r="C23" s="431" t="s">
        <v>163</v>
      </c>
      <c r="D23" s="476">
        <v>0</v>
      </c>
      <c r="E23" s="476">
        <v>0.39279999999999998</v>
      </c>
      <c r="F23" s="477">
        <f>SUM(D23:E23)</f>
        <v>0.39279999999999998</v>
      </c>
      <c r="G23" s="471"/>
      <c r="H23" s="478"/>
      <c r="I23" s="478"/>
      <c r="J23" s="478"/>
    </row>
    <row r="24" spans="1:10" x14ac:dyDescent="0.2">
      <c r="A24" s="475"/>
      <c r="B24" s="438"/>
      <c r="D24" s="185"/>
      <c r="E24" s="476"/>
      <c r="F24" s="477"/>
      <c r="G24" s="471"/>
      <c r="H24" s="478"/>
      <c r="I24" s="478"/>
      <c r="J24" s="478"/>
    </row>
    <row r="25" spans="1:10" x14ac:dyDescent="0.2">
      <c r="A25" s="475"/>
      <c r="B25" s="445"/>
      <c r="C25" s="446" t="s">
        <v>69</v>
      </c>
      <c r="D25" s="479">
        <f>SUM(D26)</f>
        <v>0</v>
      </c>
      <c r="E25" s="479">
        <f>SUM(E26)</f>
        <v>6.6496999999999957</v>
      </c>
      <c r="F25" s="480">
        <f>SUM(F26)</f>
        <v>6.6496999999999957</v>
      </c>
      <c r="G25" s="471"/>
      <c r="H25" s="481"/>
      <c r="I25" s="473"/>
      <c r="J25" s="474"/>
    </row>
    <row r="26" spans="1:10" x14ac:dyDescent="0.2">
      <c r="A26" s="475"/>
      <c r="B26" s="438"/>
      <c r="C26" s="431" t="s">
        <v>64</v>
      </c>
      <c r="D26" s="476">
        <v>0</v>
      </c>
      <c r="E26" s="476">
        <v>6.6496999999999957</v>
      </c>
      <c r="F26" s="477">
        <f>SUM(D26:E26)</f>
        <v>6.6496999999999957</v>
      </c>
      <c r="G26" s="471"/>
      <c r="H26" s="478"/>
      <c r="I26" s="478"/>
      <c r="J26" s="478"/>
    </row>
    <row r="27" spans="1:10" x14ac:dyDescent="0.2">
      <c r="A27" s="475"/>
      <c r="B27" s="438"/>
      <c r="D27" s="185"/>
      <c r="E27" s="185"/>
      <c r="F27" s="477"/>
      <c r="G27" s="471"/>
      <c r="H27" s="478"/>
      <c r="I27" s="478"/>
      <c r="J27" s="478"/>
    </row>
    <row r="28" spans="1:10" x14ac:dyDescent="0.2">
      <c r="A28" s="475"/>
      <c r="B28" s="445"/>
      <c r="C28" s="446" t="s">
        <v>70</v>
      </c>
      <c r="D28" s="479">
        <f>SUM(D29)</f>
        <v>0</v>
      </c>
      <c r="E28" s="479">
        <f>SUM(E29)</f>
        <v>0.52279999999999993</v>
      </c>
      <c r="F28" s="480">
        <f>SUM(F29)</f>
        <v>0.52279999999999993</v>
      </c>
      <c r="G28" s="471"/>
      <c r="H28" s="481"/>
      <c r="I28" s="473"/>
      <c r="J28" s="474"/>
    </row>
    <row r="29" spans="1:10" x14ac:dyDescent="0.2">
      <c r="A29" s="475"/>
      <c r="B29" s="438"/>
      <c r="C29" s="431" t="s">
        <v>64</v>
      </c>
      <c r="D29" s="185">
        <v>0</v>
      </c>
      <c r="E29" s="476">
        <v>0.52279999999999993</v>
      </c>
      <c r="F29" s="477">
        <f>SUM(D29:E29)</f>
        <v>0.52279999999999993</v>
      </c>
      <c r="G29" s="471"/>
      <c r="H29" s="478"/>
      <c r="I29" s="478"/>
      <c r="J29" s="478"/>
    </row>
    <row r="30" spans="1:10" x14ac:dyDescent="0.2">
      <c r="A30" s="475"/>
      <c r="B30" s="438"/>
      <c r="D30" s="185"/>
      <c r="E30" s="476"/>
      <c r="F30" s="477"/>
      <c r="G30" s="471"/>
      <c r="H30" s="478"/>
      <c r="I30" s="478"/>
      <c r="J30" s="478"/>
    </row>
    <row r="31" spans="1:10" x14ac:dyDescent="0.2">
      <c r="A31" s="475"/>
      <c r="B31" s="445"/>
      <c r="C31" s="446" t="s">
        <v>71</v>
      </c>
      <c r="D31" s="479">
        <f>SUM(D32:D35)</f>
        <v>0</v>
      </c>
      <c r="E31" s="479">
        <f>SUM(E32:E35)</f>
        <v>9.8488999999999987</v>
      </c>
      <c r="F31" s="480">
        <f>SUM(F32:F35)</f>
        <v>9.8488999999999987</v>
      </c>
      <c r="G31" s="471"/>
      <c r="H31" s="482"/>
      <c r="I31" s="473"/>
      <c r="J31" s="474"/>
    </row>
    <row r="32" spans="1:10" hidden="1" x14ac:dyDescent="0.2">
      <c r="A32" s="475"/>
      <c r="B32" s="438"/>
      <c r="C32" s="431" t="s">
        <v>156</v>
      </c>
      <c r="D32" s="185"/>
      <c r="E32" s="476"/>
      <c r="F32" s="477">
        <f>SUM(D32:E32)</f>
        <v>0</v>
      </c>
      <c r="G32" s="471"/>
      <c r="H32" s="478"/>
      <c r="I32" s="478"/>
      <c r="J32" s="478"/>
    </row>
    <row r="33" spans="1:10" x14ac:dyDescent="0.2">
      <c r="A33" s="475"/>
      <c r="B33" s="438"/>
      <c r="C33" s="431" t="s">
        <v>64</v>
      </c>
      <c r="D33" s="185">
        <v>0</v>
      </c>
      <c r="E33" s="476">
        <v>4.3617999999999988</v>
      </c>
      <c r="F33" s="477">
        <f>SUM(D33:E33)</f>
        <v>4.3617999999999988</v>
      </c>
      <c r="G33" s="471"/>
      <c r="H33" s="478"/>
      <c r="I33" s="478"/>
      <c r="J33" s="478"/>
    </row>
    <row r="34" spans="1:10" x14ac:dyDescent="0.2">
      <c r="A34" s="475"/>
      <c r="B34" s="438"/>
      <c r="C34" s="431" t="s">
        <v>77</v>
      </c>
      <c r="D34" s="476">
        <v>0</v>
      </c>
      <c r="E34" s="476">
        <v>4.8384000000000009</v>
      </c>
      <c r="F34" s="477">
        <f>SUM(D34:E34)</f>
        <v>4.8384000000000009</v>
      </c>
      <c r="G34" s="471"/>
      <c r="H34" s="478"/>
      <c r="I34" s="478"/>
      <c r="J34" s="478"/>
    </row>
    <row r="35" spans="1:10" x14ac:dyDescent="0.2">
      <c r="A35" s="475"/>
      <c r="B35" s="438"/>
      <c r="C35" s="431" t="s">
        <v>165</v>
      </c>
      <c r="D35" s="476">
        <v>0</v>
      </c>
      <c r="E35" s="476">
        <v>0.64870000000000005</v>
      </c>
      <c r="F35" s="477">
        <f>SUM(D35:E35)</f>
        <v>0.64870000000000005</v>
      </c>
      <c r="G35" s="471"/>
      <c r="H35" s="478"/>
      <c r="I35" s="478"/>
      <c r="J35" s="478"/>
    </row>
    <row r="36" spans="1:10" x14ac:dyDescent="0.2">
      <c r="A36" s="475"/>
      <c r="B36" s="438"/>
      <c r="D36" s="185"/>
      <c r="E36" s="476"/>
      <c r="F36" s="477"/>
      <c r="G36" s="471"/>
      <c r="H36" s="478"/>
      <c r="I36" s="478"/>
      <c r="J36" s="478"/>
    </row>
    <row r="37" spans="1:10" x14ac:dyDescent="0.2">
      <c r="A37" s="475"/>
      <c r="B37" s="445"/>
      <c r="C37" s="446" t="s">
        <v>73</v>
      </c>
      <c r="D37" s="479">
        <f>SUM(D38:D46)</f>
        <v>0</v>
      </c>
      <c r="E37" s="479">
        <f>SUM(E38:E46)</f>
        <v>22.355099999999997</v>
      </c>
      <c r="F37" s="480">
        <f>SUM(F38:F46)</f>
        <v>22.355099999999997</v>
      </c>
      <c r="G37" s="471"/>
      <c r="H37" s="482"/>
      <c r="I37" s="473"/>
      <c r="J37" s="474"/>
    </row>
    <row r="38" spans="1:10" x14ac:dyDescent="0.2">
      <c r="A38" s="475"/>
      <c r="B38" s="438"/>
      <c r="C38" s="431" t="s">
        <v>63</v>
      </c>
      <c r="D38" s="185">
        <v>0</v>
      </c>
      <c r="E38" s="476">
        <v>3.9515999999999996</v>
      </c>
      <c r="F38" s="477">
        <f t="shared" ref="F38:F46" si="1">SUM(D38:E38)</f>
        <v>3.9515999999999996</v>
      </c>
      <c r="G38" s="471"/>
      <c r="H38" s="478"/>
      <c r="I38" s="478"/>
      <c r="J38" s="478"/>
    </row>
    <row r="39" spans="1:10" x14ac:dyDescent="0.2">
      <c r="A39" s="475"/>
      <c r="B39" s="438"/>
      <c r="C39" s="431" t="s">
        <v>64</v>
      </c>
      <c r="D39" s="185">
        <v>0</v>
      </c>
      <c r="E39" s="476">
        <v>8.3102999999999945</v>
      </c>
      <c r="F39" s="477">
        <f t="shared" si="1"/>
        <v>8.3102999999999945</v>
      </c>
      <c r="G39" s="471"/>
      <c r="H39" s="478"/>
      <c r="I39" s="478"/>
      <c r="J39" s="478"/>
    </row>
    <row r="40" spans="1:10" x14ac:dyDescent="0.2">
      <c r="A40" s="475"/>
      <c r="B40" s="438"/>
      <c r="C40" s="431" t="s">
        <v>60</v>
      </c>
      <c r="D40" s="185">
        <v>0</v>
      </c>
      <c r="E40" s="476">
        <v>2.6500000000000003E-2</v>
      </c>
      <c r="F40" s="477">
        <f t="shared" si="1"/>
        <v>2.6500000000000003E-2</v>
      </c>
      <c r="G40" s="471"/>
      <c r="H40" s="478"/>
      <c r="I40" s="478"/>
      <c r="J40" s="478"/>
    </row>
    <row r="41" spans="1:10" x14ac:dyDescent="0.2">
      <c r="A41" s="475"/>
      <c r="B41" s="438"/>
      <c r="C41" s="431" t="s">
        <v>61</v>
      </c>
      <c r="D41" s="185">
        <v>0</v>
      </c>
      <c r="E41" s="476">
        <v>1.2247999999999999</v>
      </c>
      <c r="F41" s="477">
        <f t="shared" si="1"/>
        <v>1.2247999999999999</v>
      </c>
      <c r="G41" s="471"/>
      <c r="H41" s="478"/>
      <c r="I41" s="478"/>
      <c r="J41" s="478"/>
    </row>
    <row r="42" spans="1:10" x14ac:dyDescent="0.2">
      <c r="A42" s="475"/>
      <c r="B42" s="438"/>
      <c r="C42" s="431" t="s">
        <v>77</v>
      </c>
      <c r="D42" s="185">
        <v>0</v>
      </c>
      <c r="E42" s="476">
        <v>6.1100000000000002E-2</v>
      </c>
      <c r="F42" s="477">
        <f t="shared" si="1"/>
        <v>6.1100000000000002E-2</v>
      </c>
      <c r="G42" s="471"/>
      <c r="H42" s="478"/>
      <c r="I42" s="478"/>
      <c r="J42" s="478"/>
    </row>
    <row r="43" spans="1:10" hidden="1" x14ac:dyDescent="0.2">
      <c r="A43" s="475"/>
      <c r="B43" s="438"/>
      <c r="C43" s="431" t="s">
        <v>163</v>
      </c>
      <c r="D43" s="185">
        <v>0</v>
      </c>
      <c r="E43" s="476"/>
      <c r="F43" s="477">
        <f t="shared" si="1"/>
        <v>0</v>
      </c>
      <c r="G43" s="471"/>
      <c r="H43" s="478"/>
      <c r="I43" s="478"/>
      <c r="J43" s="478"/>
    </row>
    <row r="44" spans="1:10" x14ac:dyDescent="0.2">
      <c r="A44" s="475"/>
      <c r="B44" s="438"/>
      <c r="C44" s="431" t="s">
        <v>165</v>
      </c>
      <c r="D44" s="185">
        <v>0</v>
      </c>
      <c r="E44" s="476">
        <v>3.6397999999999997</v>
      </c>
      <c r="F44" s="477">
        <f t="shared" si="1"/>
        <v>3.6397999999999997</v>
      </c>
      <c r="G44" s="471"/>
      <c r="H44" s="478"/>
      <c r="I44" s="478"/>
      <c r="J44" s="478"/>
    </row>
    <row r="45" spans="1:10" x14ac:dyDescent="0.2">
      <c r="A45" s="475"/>
      <c r="B45" s="438"/>
      <c r="C45" s="431" t="s">
        <v>164</v>
      </c>
      <c r="D45" s="185">
        <v>0</v>
      </c>
      <c r="E45" s="476">
        <v>4.8746999999999998</v>
      </c>
      <c r="F45" s="477">
        <f t="shared" si="1"/>
        <v>4.8746999999999998</v>
      </c>
      <c r="G45" s="471"/>
      <c r="H45" s="478"/>
      <c r="I45" s="478"/>
      <c r="J45" s="478"/>
    </row>
    <row r="46" spans="1:10" x14ac:dyDescent="0.2">
      <c r="A46" s="475"/>
      <c r="B46" s="438"/>
      <c r="C46" s="431" t="s">
        <v>166</v>
      </c>
      <c r="D46" s="476">
        <v>0</v>
      </c>
      <c r="E46" s="476">
        <v>0.26629999999999998</v>
      </c>
      <c r="F46" s="477">
        <f t="shared" si="1"/>
        <v>0.26629999999999998</v>
      </c>
      <c r="G46" s="471"/>
      <c r="H46" s="478"/>
      <c r="I46" s="478"/>
      <c r="J46" s="478"/>
    </row>
    <row r="47" spans="1:10" x14ac:dyDescent="0.2">
      <c r="A47" s="475"/>
      <c r="B47" s="438"/>
      <c r="D47" s="185"/>
      <c r="E47" s="476"/>
      <c r="F47" s="477"/>
      <c r="G47" s="471"/>
      <c r="H47" s="478"/>
      <c r="I47" s="478"/>
      <c r="J47" s="478"/>
    </row>
    <row r="48" spans="1:10" x14ac:dyDescent="0.2">
      <c r="A48" s="475"/>
      <c r="B48" s="445"/>
      <c r="C48" s="446" t="s">
        <v>76</v>
      </c>
      <c r="D48" s="479">
        <f>SUM(D49:D53)</f>
        <v>0</v>
      </c>
      <c r="E48" s="479">
        <f>SUM(E49:E53)</f>
        <v>85.158400000000057</v>
      </c>
      <c r="F48" s="480">
        <f>SUM(F49:F53)</f>
        <v>85.158400000000057</v>
      </c>
      <c r="G48" s="471"/>
      <c r="H48" s="482"/>
      <c r="I48" s="473"/>
      <c r="J48" s="474"/>
    </row>
    <row r="49" spans="1:10" x14ac:dyDescent="0.2">
      <c r="A49" s="475"/>
      <c r="B49" s="438"/>
      <c r="C49" s="431" t="s">
        <v>64</v>
      </c>
      <c r="D49" s="476">
        <v>0</v>
      </c>
      <c r="E49" s="476">
        <v>5.0298999999999863</v>
      </c>
      <c r="F49" s="477">
        <f t="shared" ref="F49:F53" si="2">SUM(D49:E49)</f>
        <v>5.0298999999999863</v>
      </c>
      <c r="G49" s="471"/>
      <c r="H49" s="478"/>
      <c r="I49" s="478"/>
      <c r="J49" s="478"/>
    </row>
    <row r="50" spans="1:10" x14ac:dyDescent="0.2">
      <c r="A50" s="475"/>
      <c r="B50" s="438"/>
      <c r="C50" s="431" t="s">
        <v>156</v>
      </c>
      <c r="D50" s="476">
        <v>0</v>
      </c>
      <c r="E50" s="476">
        <v>0.24</v>
      </c>
      <c r="F50" s="477">
        <f t="shared" si="2"/>
        <v>0.24</v>
      </c>
      <c r="G50" s="471"/>
      <c r="H50" s="478"/>
      <c r="I50" s="478"/>
      <c r="J50" s="478"/>
    </row>
    <row r="51" spans="1:10" x14ac:dyDescent="0.2">
      <c r="A51" s="475"/>
      <c r="B51" s="438"/>
      <c r="C51" s="431" t="s">
        <v>60</v>
      </c>
      <c r="D51" s="476">
        <v>0</v>
      </c>
      <c r="E51" s="476">
        <v>0.99310000000000009</v>
      </c>
      <c r="F51" s="477">
        <f t="shared" si="2"/>
        <v>0.99310000000000009</v>
      </c>
      <c r="G51" s="471"/>
      <c r="H51" s="478"/>
      <c r="I51" s="478"/>
      <c r="J51" s="478"/>
    </row>
    <row r="52" spans="1:10" x14ac:dyDescent="0.2">
      <c r="A52" s="475"/>
      <c r="B52" s="438"/>
      <c r="C52" s="431" t="s">
        <v>77</v>
      </c>
      <c r="D52" s="476">
        <v>0</v>
      </c>
      <c r="E52" s="476">
        <v>61.768900000000066</v>
      </c>
      <c r="F52" s="477">
        <f t="shared" si="2"/>
        <v>61.768900000000066</v>
      </c>
      <c r="G52" s="471"/>
      <c r="H52" s="478"/>
      <c r="I52" s="478"/>
      <c r="J52" s="478"/>
    </row>
    <row r="53" spans="1:10" x14ac:dyDescent="0.2">
      <c r="A53" s="475"/>
      <c r="B53" s="438"/>
      <c r="C53" s="431" t="s">
        <v>165</v>
      </c>
      <c r="D53" s="476">
        <v>0</v>
      </c>
      <c r="E53" s="476">
        <v>17.126500000000014</v>
      </c>
      <c r="F53" s="477">
        <f t="shared" si="2"/>
        <v>17.126500000000014</v>
      </c>
      <c r="G53" s="471"/>
      <c r="H53" s="478"/>
      <c r="I53" s="478"/>
      <c r="J53" s="478"/>
    </row>
    <row r="54" spans="1:10" x14ac:dyDescent="0.2">
      <c r="A54" s="475"/>
      <c r="B54" s="438"/>
      <c r="D54" s="185"/>
      <c r="E54" s="476"/>
      <c r="F54" s="477"/>
      <c r="G54" s="471"/>
      <c r="H54" s="478"/>
      <c r="I54" s="478"/>
      <c r="J54" s="478"/>
    </row>
    <row r="55" spans="1:10" x14ac:dyDescent="0.2">
      <c r="A55" s="475"/>
      <c r="B55" s="445"/>
      <c r="C55" s="446" t="s">
        <v>78</v>
      </c>
      <c r="D55" s="479">
        <f>SUM(D56)</f>
        <v>0</v>
      </c>
      <c r="E55" s="479">
        <f>SUM(E56)</f>
        <v>3.9445000000000001</v>
      </c>
      <c r="F55" s="480">
        <f>SUM(F56)</f>
        <v>3.9445000000000001</v>
      </c>
      <c r="G55" s="471"/>
      <c r="H55" s="483"/>
      <c r="I55" s="473"/>
      <c r="J55" s="474"/>
    </row>
    <row r="56" spans="1:10" x14ac:dyDescent="0.2">
      <c r="A56" s="475"/>
      <c r="B56" s="438"/>
      <c r="C56" s="431" t="s">
        <v>64</v>
      </c>
      <c r="D56" s="476">
        <v>0</v>
      </c>
      <c r="E56" s="476">
        <v>3.9445000000000001</v>
      </c>
      <c r="F56" s="477">
        <f>SUM(D56:E56)</f>
        <v>3.9445000000000001</v>
      </c>
      <c r="G56" s="471"/>
      <c r="H56" s="478"/>
      <c r="I56" s="478"/>
      <c r="J56" s="478"/>
    </row>
    <row r="57" spans="1:10" x14ac:dyDescent="0.2">
      <c r="A57" s="475"/>
      <c r="B57" s="438"/>
      <c r="D57" s="484"/>
      <c r="E57" s="476"/>
      <c r="F57" s="477"/>
      <c r="G57" s="471"/>
      <c r="H57" s="478"/>
      <c r="I57" s="478"/>
      <c r="J57" s="478"/>
    </row>
    <row r="58" spans="1:10" x14ac:dyDescent="0.2">
      <c r="A58" s="475"/>
      <c r="B58" s="445"/>
      <c r="C58" s="446" t="s">
        <v>79</v>
      </c>
      <c r="D58" s="479">
        <f>SUM(D59:D66)</f>
        <v>0</v>
      </c>
      <c r="E58" s="479">
        <f>SUM(E59:E66)</f>
        <v>112.57630000000015</v>
      </c>
      <c r="F58" s="480">
        <f>SUM(F59:F66)</f>
        <v>112.57630000000015</v>
      </c>
      <c r="G58" s="471"/>
      <c r="H58" s="483"/>
      <c r="I58" s="473"/>
      <c r="J58" s="474"/>
    </row>
    <row r="59" spans="1:10" x14ac:dyDescent="0.2">
      <c r="A59" s="475"/>
      <c r="B59" s="438"/>
      <c r="C59" s="431" t="s">
        <v>64</v>
      </c>
      <c r="D59" s="185">
        <v>0</v>
      </c>
      <c r="E59" s="476">
        <v>18.898299999999981</v>
      </c>
      <c r="F59" s="477">
        <f t="shared" ref="F59:F66" si="3">SUM(D59:E59)</f>
        <v>18.898299999999981</v>
      </c>
      <c r="G59" s="471"/>
    </row>
    <row r="60" spans="1:10" x14ac:dyDescent="0.2">
      <c r="A60" s="475"/>
      <c r="B60" s="438"/>
      <c r="C60" s="431" t="s">
        <v>61</v>
      </c>
      <c r="D60" s="185">
        <v>0</v>
      </c>
      <c r="E60" s="476">
        <v>0.32730000000000004</v>
      </c>
      <c r="F60" s="477">
        <f t="shared" si="3"/>
        <v>0.32730000000000004</v>
      </c>
      <c r="G60" s="471"/>
    </row>
    <row r="61" spans="1:10" x14ac:dyDescent="0.2">
      <c r="A61" s="475"/>
      <c r="B61" s="438"/>
      <c r="C61" s="431" t="s">
        <v>77</v>
      </c>
      <c r="D61" s="185">
        <v>0</v>
      </c>
      <c r="E61" s="476">
        <v>19.768000000000008</v>
      </c>
      <c r="F61" s="477">
        <f t="shared" si="3"/>
        <v>19.768000000000008</v>
      </c>
      <c r="G61" s="471"/>
    </row>
    <row r="62" spans="1:10" x14ac:dyDescent="0.2">
      <c r="A62" s="475"/>
      <c r="B62" s="438"/>
      <c r="C62" s="431" t="s">
        <v>165</v>
      </c>
      <c r="D62" s="185">
        <v>0</v>
      </c>
      <c r="E62" s="476">
        <v>60.542800000000163</v>
      </c>
      <c r="F62" s="477">
        <f t="shared" si="3"/>
        <v>60.542800000000163</v>
      </c>
      <c r="G62" s="471"/>
    </row>
    <row r="63" spans="1:10" x14ac:dyDescent="0.2">
      <c r="A63" s="475"/>
      <c r="B63" s="438"/>
      <c r="C63" s="431" t="s">
        <v>166</v>
      </c>
      <c r="D63" s="476">
        <v>0</v>
      </c>
      <c r="E63" s="476">
        <v>0.1283</v>
      </c>
      <c r="F63" s="477">
        <f t="shared" si="3"/>
        <v>0.1283</v>
      </c>
      <c r="G63" s="471"/>
    </row>
    <row r="64" spans="1:10" x14ac:dyDescent="0.2">
      <c r="A64" s="475"/>
      <c r="B64" s="438"/>
      <c r="C64" s="431" t="s">
        <v>164</v>
      </c>
      <c r="D64" s="476">
        <v>0</v>
      </c>
      <c r="E64" s="476">
        <v>9.4950999999999937</v>
      </c>
      <c r="F64" s="477">
        <f t="shared" si="3"/>
        <v>9.4950999999999937</v>
      </c>
      <c r="G64" s="471"/>
    </row>
    <row r="65" spans="1:10" x14ac:dyDescent="0.2">
      <c r="A65" s="475"/>
      <c r="B65" s="438"/>
      <c r="C65" s="431" t="s">
        <v>162</v>
      </c>
      <c r="D65" s="476">
        <v>0</v>
      </c>
      <c r="E65" s="476">
        <v>2.4464999999999999</v>
      </c>
      <c r="F65" s="477">
        <f t="shared" si="3"/>
        <v>2.4464999999999999</v>
      </c>
      <c r="G65" s="471"/>
    </row>
    <row r="66" spans="1:10" x14ac:dyDescent="0.2">
      <c r="A66" s="475"/>
      <c r="B66" s="438"/>
      <c r="C66" s="431" t="s">
        <v>161</v>
      </c>
      <c r="D66" s="476">
        <v>0</v>
      </c>
      <c r="E66" s="476">
        <v>0.97</v>
      </c>
      <c r="F66" s="477">
        <f t="shared" si="3"/>
        <v>0.97</v>
      </c>
      <c r="G66" s="471"/>
    </row>
    <row r="67" spans="1:10" x14ac:dyDescent="0.2">
      <c r="A67" s="475"/>
      <c r="B67" s="438"/>
      <c r="D67" s="185"/>
      <c r="E67" s="476"/>
      <c r="F67" s="477"/>
      <c r="G67" s="471"/>
    </row>
    <row r="68" spans="1:10" x14ac:dyDescent="0.2">
      <c r="A68" s="475"/>
      <c r="B68" s="445"/>
      <c r="C68" s="446" t="s">
        <v>81</v>
      </c>
      <c r="D68" s="479">
        <f>SUM(D69:D70)</f>
        <v>0</v>
      </c>
      <c r="E68" s="479">
        <f>SUM(E69:E70)</f>
        <v>0.5</v>
      </c>
      <c r="F68" s="480">
        <f>SUM(F69:F70)</f>
        <v>0.5</v>
      </c>
      <c r="G68" s="471"/>
      <c r="H68" s="482"/>
      <c r="I68" s="478"/>
      <c r="J68" s="474"/>
    </row>
    <row r="69" spans="1:10" hidden="1" x14ac:dyDescent="0.2">
      <c r="A69" s="475"/>
      <c r="B69" s="438"/>
      <c r="C69" s="431" t="s">
        <v>82</v>
      </c>
      <c r="D69" s="185"/>
      <c r="E69" s="476"/>
      <c r="F69" s="477">
        <f>SUM(D69:E69)</f>
        <v>0</v>
      </c>
      <c r="G69" s="471"/>
      <c r="H69" s="478"/>
      <c r="I69" s="478"/>
      <c r="J69" s="478"/>
    </row>
    <row r="70" spans="1:10" x14ac:dyDescent="0.2">
      <c r="A70" s="475"/>
      <c r="B70" s="438"/>
      <c r="C70" s="431" t="s">
        <v>63</v>
      </c>
      <c r="D70" s="185">
        <v>0</v>
      </c>
      <c r="E70" s="476">
        <v>0.5</v>
      </c>
      <c r="F70" s="477">
        <f>SUM(D70:E70)</f>
        <v>0.5</v>
      </c>
      <c r="G70" s="471"/>
      <c r="H70" s="478"/>
      <c r="I70" s="478"/>
      <c r="J70" s="478"/>
    </row>
    <row r="71" spans="1:10" x14ac:dyDescent="0.2">
      <c r="A71" s="475"/>
      <c r="B71" s="438"/>
      <c r="D71" s="185"/>
      <c r="E71" s="476"/>
      <c r="F71" s="477"/>
      <c r="G71" s="471"/>
      <c r="H71" s="478"/>
      <c r="I71" s="478"/>
      <c r="J71" s="478"/>
    </row>
    <row r="72" spans="1:10" x14ac:dyDescent="0.2">
      <c r="A72" s="475"/>
      <c r="B72" s="445"/>
      <c r="C72" s="446" t="s">
        <v>83</v>
      </c>
      <c r="D72" s="479">
        <f>SUM(D73:D80)</f>
        <v>0</v>
      </c>
      <c r="E72" s="479">
        <f>SUM(E73:E80)</f>
        <v>61.225399999999965</v>
      </c>
      <c r="F72" s="480">
        <f>SUM(F73:F80)</f>
        <v>61.225399999999965</v>
      </c>
      <c r="G72" s="471"/>
      <c r="H72" s="481"/>
      <c r="I72" s="473"/>
      <c r="J72" s="474"/>
    </row>
    <row r="73" spans="1:10" x14ac:dyDescent="0.2">
      <c r="A73" s="475"/>
      <c r="B73" s="438"/>
      <c r="C73" s="431" t="s">
        <v>64</v>
      </c>
      <c r="D73" s="476">
        <v>0</v>
      </c>
      <c r="E73" s="476">
        <v>12.507599999999989</v>
      </c>
      <c r="F73" s="477">
        <f t="shared" ref="F73:F80" si="4">SUM(D73:E73)</f>
        <v>12.507599999999989</v>
      </c>
      <c r="G73" s="471"/>
      <c r="H73" s="478"/>
      <c r="I73" s="478"/>
      <c r="J73" s="478"/>
    </row>
    <row r="74" spans="1:10" x14ac:dyDescent="0.2">
      <c r="A74" s="475"/>
      <c r="B74" s="438"/>
      <c r="C74" s="431" t="s">
        <v>77</v>
      </c>
      <c r="D74" s="476">
        <v>0</v>
      </c>
      <c r="E74" s="476">
        <v>15.950999999999979</v>
      </c>
      <c r="F74" s="477">
        <f t="shared" si="4"/>
        <v>15.950999999999979</v>
      </c>
      <c r="G74" s="471"/>
      <c r="H74" s="478"/>
      <c r="I74" s="478"/>
      <c r="J74" s="478"/>
    </row>
    <row r="75" spans="1:10" x14ac:dyDescent="0.2">
      <c r="A75" s="475"/>
      <c r="B75" s="438"/>
      <c r="C75" s="431" t="s">
        <v>60</v>
      </c>
      <c r="D75" s="476">
        <v>0</v>
      </c>
      <c r="E75" s="476">
        <v>1.4999999999999999E-2</v>
      </c>
      <c r="F75" s="477">
        <f t="shared" si="4"/>
        <v>1.4999999999999999E-2</v>
      </c>
      <c r="G75" s="471"/>
      <c r="H75" s="478"/>
      <c r="I75" s="478"/>
      <c r="J75" s="478"/>
    </row>
    <row r="76" spans="1:10" x14ac:dyDescent="0.2">
      <c r="A76" s="475"/>
      <c r="B76" s="438"/>
      <c r="C76" s="431" t="s">
        <v>63</v>
      </c>
      <c r="D76" s="476">
        <v>0</v>
      </c>
      <c r="E76" s="476">
        <v>5.0000000000000001E-3</v>
      </c>
      <c r="F76" s="477">
        <f t="shared" si="4"/>
        <v>5.0000000000000001E-3</v>
      </c>
      <c r="G76" s="471"/>
      <c r="H76" s="478"/>
      <c r="I76" s="478"/>
      <c r="J76" s="478"/>
    </row>
    <row r="77" spans="1:10" x14ac:dyDescent="0.2">
      <c r="A77" s="475"/>
      <c r="B77" s="438"/>
      <c r="C77" s="431" t="s">
        <v>161</v>
      </c>
      <c r="D77" s="476">
        <v>0</v>
      </c>
      <c r="E77" s="476">
        <v>0.51190000000000002</v>
      </c>
      <c r="F77" s="477">
        <f t="shared" si="4"/>
        <v>0.51190000000000002</v>
      </c>
      <c r="G77" s="471"/>
      <c r="H77" s="478"/>
      <c r="I77" s="478"/>
      <c r="J77" s="478"/>
    </row>
    <row r="78" spans="1:10" s="166" customFormat="1" x14ac:dyDescent="0.2">
      <c r="A78" s="485"/>
      <c r="B78" s="165"/>
      <c r="C78" s="431" t="s">
        <v>162</v>
      </c>
      <c r="D78" s="476">
        <v>0</v>
      </c>
      <c r="E78" s="476">
        <v>0.15</v>
      </c>
      <c r="F78" s="477">
        <f t="shared" si="4"/>
        <v>0.15</v>
      </c>
      <c r="G78" s="471"/>
      <c r="H78" s="207"/>
      <c r="I78" s="207"/>
      <c r="J78" s="207"/>
    </row>
    <row r="79" spans="1:10" x14ac:dyDescent="0.2">
      <c r="A79" s="475"/>
      <c r="B79" s="438"/>
      <c r="C79" s="431" t="s">
        <v>165</v>
      </c>
      <c r="D79" s="476">
        <v>0</v>
      </c>
      <c r="E79" s="476">
        <v>23.876799999999996</v>
      </c>
      <c r="F79" s="477">
        <f t="shared" si="4"/>
        <v>23.876799999999996</v>
      </c>
      <c r="G79" s="471"/>
      <c r="H79" s="478"/>
      <c r="I79" s="478"/>
      <c r="J79" s="478"/>
    </row>
    <row r="80" spans="1:10" x14ac:dyDescent="0.2">
      <c r="A80" s="475"/>
      <c r="B80" s="438"/>
      <c r="C80" s="431" t="s">
        <v>164</v>
      </c>
      <c r="D80" s="476">
        <v>0</v>
      </c>
      <c r="E80" s="476">
        <v>8.2081000000000017</v>
      </c>
      <c r="F80" s="477">
        <f t="shared" si="4"/>
        <v>8.2081000000000017</v>
      </c>
      <c r="G80" s="471"/>
      <c r="H80" s="478"/>
      <c r="I80" s="478"/>
      <c r="J80" s="478"/>
    </row>
    <row r="81" spans="1:10" x14ac:dyDescent="0.2">
      <c r="A81" s="475"/>
      <c r="B81" s="438"/>
      <c r="D81" s="476"/>
      <c r="E81" s="476"/>
      <c r="F81" s="477"/>
      <c r="G81" s="471"/>
      <c r="H81" s="478"/>
      <c r="I81" s="478"/>
      <c r="J81" s="478"/>
    </row>
    <row r="82" spans="1:10" x14ac:dyDescent="0.2">
      <c r="A82" s="475"/>
      <c r="B82" s="445"/>
      <c r="C82" s="446" t="s">
        <v>84</v>
      </c>
      <c r="D82" s="479">
        <f>SUM(D83:D89)</f>
        <v>0</v>
      </c>
      <c r="E82" s="479">
        <f>SUM(E83:E89)</f>
        <v>21.555999999999997</v>
      </c>
      <c r="F82" s="480">
        <f>SUM(F83:F89)</f>
        <v>21.555999999999997</v>
      </c>
      <c r="G82" s="471"/>
      <c r="H82" s="481"/>
      <c r="I82" s="473"/>
      <c r="J82" s="474"/>
    </row>
    <row r="83" spans="1:10" ht="15" hidden="1" customHeight="1" x14ac:dyDescent="0.2">
      <c r="A83" s="475"/>
      <c r="B83" s="438"/>
      <c r="C83" s="431" t="s">
        <v>156</v>
      </c>
      <c r="D83" s="476"/>
      <c r="E83" s="476"/>
      <c r="F83" s="477">
        <f t="shared" ref="F83:F89" si="5">SUM(D83:E83)</f>
        <v>0</v>
      </c>
      <c r="G83" s="471"/>
      <c r="H83" s="478"/>
      <c r="I83" s="478"/>
      <c r="J83" s="478"/>
    </row>
    <row r="84" spans="1:10" ht="15" hidden="1" customHeight="1" x14ac:dyDescent="0.2">
      <c r="A84" s="475"/>
      <c r="B84" s="438"/>
      <c r="C84" s="431" t="s">
        <v>60</v>
      </c>
      <c r="D84" s="476"/>
      <c r="E84" s="476"/>
      <c r="F84" s="477">
        <f t="shared" si="5"/>
        <v>0</v>
      </c>
      <c r="G84" s="471"/>
      <c r="H84" s="478"/>
      <c r="I84" s="478"/>
      <c r="J84" s="478"/>
    </row>
    <row r="85" spans="1:10" x14ac:dyDescent="0.2">
      <c r="A85" s="475"/>
      <c r="B85" s="438"/>
      <c r="C85" s="431" t="s">
        <v>63</v>
      </c>
      <c r="D85" s="476">
        <v>0</v>
      </c>
      <c r="E85" s="476">
        <v>14.516</v>
      </c>
      <c r="F85" s="477">
        <f t="shared" si="5"/>
        <v>14.516</v>
      </c>
      <c r="G85" s="471"/>
      <c r="H85" s="478"/>
      <c r="I85" s="478"/>
      <c r="J85" s="478"/>
    </row>
    <row r="86" spans="1:10" ht="15" customHeight="1" x14ac:dyDescent="0.2">
      <c r="A86" s="475"/>
      <c r="B86" s="438"/>
      <c r="C86" s="431" t="s">
        <v>64</v>
      </c>
      <c r="D86" s="476">
        <v>0</v>
      </c>
      <c r="E86" s="476">
        <v>4.1948999999999961</v>
      </c>
      <c r="F86" s="477">
        <f t="shared" si="5"/>
        <v>4.1948999999999961</v>
      </c>
      <c r="G86" s="471"/>
      <c r="H86" s="478"/>
      <c r="I86" s="478"/>
      <c r="J86" s="478"/>
    </row>
    <row r="87" spans="1:10" x14ac:dyDescent="0.2">
      <c r="A87" s="475"/>
      <c r="B87" s="438"/>
      <c r="C87" s="431" t="s">
        <v>163</v>
      </c>
      <c r="D87" s="476">
        <v>0</v>
      </c>
      <c r="E87" s="476">
        <v>1.5072000000000001</v>
      </c>
      <c r="F87" s="477">
        <f t="shared" si="5"/>
        <v>1.5072000000000001</v>
      </c>
      <c r="G87" s="471"/>
      <c r="H87" s="478"/>
      <c r="I87" s="478"/>
      <c r="J87" s="478"/>
    </row>
    <row r="88" spans="1:10" x14ac:dyDescent="0.2">
      <c r="A88" s="475"/>
      <c r="B88" s="438"/>
      <c r="C88" s="431" t="s">
        <v>166</v>
      </c>
      <c r="D88" s="476">
        <v>0</v>
      </c>
      <c r="E88" s="476">
        <v>3.6099999999999993E-2</v>
      </c>
      <c r="F88" s="477">
        <f t="shared" si="5"/>
        <v>3.6099999999999993E-2</v>
      </c>
      <c r="G88" s="471"/>
      <c r="H88" s="478"/>
      <c r="I88" s="478"/>
      <c r="J88" s="478"/>
    </row>
    <row r="89" spans="1:10" x14ac:dyDescent="0.2">
      <c r="A89" s="475"/>
      <c r="B89" s="438"/>
      <c r="C89" s="431" t="s">
        <v>167</v>
      </c>
      <c r="D89" s="476">
        <v>0</v>
      </c>
      <c r="E89" s="486">
        <v>1.3018000000000001</v>
      </c>
      <c r="F89" s="477">
        <f t="shared" si="5"/>
        <v>1.3018000000000001</v>
      </c>
      <c r="G89" s="471"/>
      <c r="H89" s="478"/>
      <c r="I89" s="478"/>
      <c r="J89" s="478"/>
    </row>
    <row r="90" spans="1:10" ht="15" customHeight="1" x14ac:dyDescent="0.2">
      <c r="A90" s="475"/>
      <c r="B90" s="438"/>
      <c r="D90" s="185"/>
      <c r="E90" s="476"/>
      <c r="F90" s="477"/>
      <c r="G90" s="471"/>
      <c r="H90" s="478"/>
      <c r="I90" s="478"/>
      <c r="J90" s="478"/>
    </row>
    <row r="91" spans="1:10" x14ac:dyDescent="0.2">
      <c r="A91" s="475"/>
      <c r="B91" s="445"/>
      <c r="C91" s="446" t="s">
        <v>85</v>
      </c>
      <c r="D91" s="479">
        <f>SUM(D92:D97)</f>
        <v>0</v>
      </c>
      <c r="E91" s="479">
        <f>SUM(E92:E97)</f>
        <v>3.4333999999999998</v>
      </c>
      <c r="F91" s="480">
        <f>SUM(F92:F97)</f>
        <v>3.4333999999999998</v>
      </c>
      <c r="G91" s="471"/>
      <c r="H91" s="481"/>
      <c r="I91" s="473"/>
      <c r="J91" s="474"/>
    </row>
    <row r="92" spans="1:10" x14ac:dyDescent="0.2">
      <c r="A92" s="475"/>
      <c r="B92" s="438"/>
      <c r="C92" s="431" t="s">
        <v>63</v>
      </c>
      <c r="D92" s="476">
        <v>0</v>
      </c>
      <c r="E92" s="476">
        <v>1.5883</v>
      </c>
      <c r="F92" s="477">
        <f t="shared" ref="F92:F97" si="6">SUM(D92:E92)</f>
        <v>1.5883</v>
      </c>
      <c r="G92" s="471"/>
      <c r="H92" s="478"/>
      <c r="I92" s="478"/>
      <c r="J92" s="478"/>
    </row>
    <row r="93" spans="1:10" x14ac:dyDescent="0.2">
      <c r="A93" s="475"/>
      <c r="B93" s="438"/>
      <c r="C93" s="431" t="s">
        <v>64</v>
      </c>
      <c r="D93" s="476">
        <v>0</v>
      </c>
      <c r="E93" s="476">
        <v>4.3999999999999997E-2</v>
      </c>
      <c r="F93" s="477">
        <f t="shared" si="6"/>
        <v>4.3999999999999997E-2</v>
      </c>
      <c r="G93" s="471"/>
      <c r="H93" s="478"/>
      <c r="I93" s="478"/>
      <c r="J93" s="478"/>
    </row>
    <row r="94" spans="1:10" x14ac:dyDescent="0.2">
      <c r="A94" s="475"/>
      <c r="B94" s="438"/>
      <c r="C94" s="431" t="s">
        <v>61</v>
      </c>
      <c r="D94" s="185">
        <v>0</v>
      </c>
      <c r="E94" s="476">
        <v>3.8199999999999998E-2</v>
      </c>
      <c r="F94" s="477">
        <f t="shared" si="6"/>
        <v>3.8199999999999998E-2</v>
      </c>
      <c r="G94" s="471"/>
      <c r="H94" s="478"/>
      <c r="I94" s="478"/>
      <c r="J94" s="478"/>
    </row>
    <row r="95" spans="1:10" x14ac:dyDescent="0.2">
      <c r="A95" s="475"/>
      <c r="B95" s="438"/>
      <c r="C95" s="431" t="s">
        <v>161</v>
      </c>
      <c r="D95" s="476">
        <v>0</v>
      </c>
      <c r="E95" s="476">
        <v>0.52649999999999997</v>
      </c>
      <c r="F95" s="477">
        <f t="shared" si="6"/>
        <v>0.52649999999999997</v>
      </c>
      <c r="G95" s="471"/>
      <c r="H95" s="478"/>
      <c r="I95" s="478"/>
      <c r="J95" s="478"/>
    </row>
    <row r="96" spans="1:10" x14ac:dyDescent="0.2">
      <c r="A96" s="475"/>
      <c r="B96" s="438"/>
      <c r="C96" s="431" t="s">
        <v>163</v>
      </c>
      <c r="D96" s="476">
        <v>0</v>
      </c>
      <c r="E96" s="476">
        <v>1.0171999999999999</v>
      </c>
      <c r="F96" s="477">
        <f t="shared" si="6"/>
        <v>1.0171999999999999</v>
      </c>
      <c r="G96" s="471"/>
      <c r="H96" s="478"/>
      <c r="I96" s="478"/>
      <c r="J96" s="478"/>
    </row>
    <row r="97" spans="1:10" x14ac:dyDescent="0.2">
      <c r="A97" s="475"/>
      <c r="B97" s="438"/>
      <c r="C97" s="431" t="s">
        <v>164</v>
      </c>
      <c r="D97" s="476">
        <v>0</v>
      </c>
      <c r="E97" s="476">
        <v>0.21919999999999998</v>
      </c>
      <c r="F97" s="477">
        <f t="shared" si="6"/>
        <v>0.21919999999999998</v>
      </c>
      <c r="G97" s="471"/>
      <c r="H97" s="478"/>
      <c r="I97" s="478"/>
      <c r="J97" s="478"/>
    </row>
    <row r="98" spans="1:10" x14ac:dyDescent="0.2">
      <c r="A98" s="475"/>
      <c r="B98" s="438"/>
      <c r="D98" s="185"/>
      <c r="E98" s="476"/>
      <c r="F98" s="477"/>
      <c r="G98" s="471"/>
      <c r="H98" s="478"/>
      <c r="I98" s="478"/>
      <c r="J98" s="478"/>
    </row>
    <row r="99" spans="1:10" x14ac:dyDescent="0.2">
      <c r="A99" s="475"/>
      <c r="B99" s="445"/>
      <c r="C99" s="446" t="s">
        <v>86</v>
      </c>
      <c r="D99" s="479">
        <f>SUM(D100:D106)</f>
        <v>10.042400000000002</v>
      </c>
      <c r="E99" s="479">
        <f>SUM(E100:E106)</f>
        <v>5.8304999999999989</v>
      </c>
      <c r="F99" s="480">
        <f>SUM(F100:F106)</f>
        <v>15.8729</v>
      </c>
      <c r="G99" s="471"/>
      <c r="H99" s="482"/>
      <c r="I99" s="473"/>
      <c r="J99" s="474"/>
    </row>
    <row r="100" spans="1:10" x14ac:dyDescent="0.2">
      <c r="A100" s="475"/>
      <c r="B100" s="438"/>
      <c r="C100" s="431" t="s">
        <v>64</v>
      </c>
      <c r="D100" s="476">
        <v>0</v>
      </c>
      <c r="E100" s="476">
        <v>4.2203999999999988</v>
      </c>
      <c r="F100" s="477">
        <f t="shared" ref="F100:F106" si="7">SUM(D100:E100)</f>
        <v>4.2203999999999988</v>
      </c>
      <c r="G100" s="471"/>
      <c r="H100" s="478"/>
      <c r="I100" s="478"/>
      <c r="J100" s="478"/>
    </row>
    <row r="101" spans="1:10" x14ac:dyDescent="0.2">
      <c r="A101" s="475"/>
      <c r="B101" s="438"/>
      <c r="C101" s="431" t="s">
        <v>156</v>
      </c>
      <c r="D101" s="476">
        <v>3.5000000000000001E-3</v>
      </c>
      <c r="E101" s="476">
        <v>7.2500000000000009E-2</v>
      </c>
      <c r="F101" s="477">
        <f t="shared" si="7"/>
        <v>7.6000000000000012E-2</v>
      </c>
      <c r="G101" s="471"/>
      <c r="H101" s="478"/>
      <c r="I101" s="478"/>
      <c r="J101" s="478"/>
    </row>
    <row r="102" spans="1:10" x14ac:dyDescent="0.2">
      <c r="A102" s="475"/>
      <c r="B102" s="438"/>
      <c r="C102" s="431" t="s">
        <v>63</v>
      </c>
      <c r="D102" s="476">
        <v>9.9</v>
      </c>
      <c r="E102" s="476">
        <v>0.42280000000000001</v>
      </c>
      <c r="F102" s="477">
        <f t="shared" si="7"/>
        <v>10.322800000000001</v>
      </c>
      <c r="G102" s="471"/>
      <c r="H102" s="478"/>
      <c r="I102" s="478"/>
      <c r="J102" s="478"/>
    </row>
    <row r="103" spans="1:10" x14ac:dyDescent="0.2">
      <c r="A103" s="475"/>
      <c r="B103" s="438"/>
      <c r="C103" s="431" t="s">
        <v>161</v>
      </c>
      <c r="D103" s="476">
        <v>4.1999999999999997E-3</v>
      </c>
      <c r="E103" s="476">
        <v>0.45</v>
      </c>
      <c r="F103" s="477">
        <f t="shared" si="7"/>
        <v>0.45419999999999999</v>
      </c>
      <c r="G103" s="471"/>
      <c r="H103" s="478"/>
      <c r="I103" s="478"/>
      <c r="J103" s="478"/>
    </row>
    <row r="104" spans="1:10" x14ac:dyDescent="0.2">
      <c r="A104" s="475"/>
      <c r="B104" s="438"/>
      <c r="C104" s="431" t="s">
        <v>163</v>
      </c>
      <c r="D104" s="476">
        <v>0.13469999999999999</v>
      </c>
      <c r="E104" s="476">
        <v>0.46149999999999997</v>
      </c>
      <c r="F104" s="477">
        <f t="shared" si="7"/>
        <v>0.59619999999999995</v>
      </c>
      <c r="G104" s="471"/>
      <c r="H104" s="478"/>
      <c r="I104" s="478"/>
      <c r="J104" s="478"/>
    </row>
    <row r="105" spans="1:10" x14ac:dyDescent="0.2">
      <c r="A105" s="475"/>
      <c r="B105" s="438"/>
      <c r="C105" s="431" t="s">
        <v>164</v>
      </c>
      <c r="D105" s="476">
        <v>0</v>
      </c>
      <c r="E105" s="476">
        <v>0.18429999999999999</v>
      </c>
      <c r="F105" s="477">
        <f t="shared" si="7"/>
        <v>0.18429999999999999</v>
      </c>
      <c r="G105" s="471"/>
      <c r="H105" s="478"/>
      <c r="I105" s="478"/>
      <c r="J105" s="478"/>
    </row>
    <row r="106" spans="1:10" x14ac:dyDescent="0.2">
      <c r="A106" s="475"/>
      <c r="B106" s="438"/>
      <c r="C106" s="431" t="s">
        <v>166</v>
      </c>
      <c r="D106" s="476">
        <v>0</v>
      </c>
      <c r="E106" s="476">
        <v>1.9E-2</v>
      </c>
      <c r="F106" s="477">
        <f t="shared" si="7"/>
        <v>1.9E-2</v>
      </c>
      <c r="G106" s="471"/>
      <c r="H106" s="478"/>
      <c r="I106" s="478"/>
      <c r="J106" s="478"/>
    </row>
    <row r="107" spans="1:10" x14ac:dyDescent="0.2">
      <c r="A107" s="475"/>
      <c r="B107" s="438"/>
      <c r="D107" s="476"/>
      <c r="E107" s="476"/>
      <c r="F107" s="477"/>
      <c r="G107" s="471"/>
      <c r="H107" s="478"/>
      <c r="I107" s="478"/>
      <c r="J107" s="478"/>
    </row>
    <row r="108" spans="1:10" x14ac:dyDescent="0.2">
      <c r="A108" s="475"/>
      <c r="B108" s="445"/>
      <c r="C108" s="446" t="s">
        <v>87</v>
      </c>
      <c r="D108" s="479">
        <f>SUM(D109:D116)</f>
        <v>0</v>
      </c>
      <c r="E108" s="479">
        <f>SUM(E109:E116)</f>
        <v>869.55959999999777</v>
      </c>
      <c r="F108" s="480">
        <f>SUM(F109:F116)</f>
        <v>869.55959999999777</v>
      </c>
      <c r="G108" s="471"/>
      <c r="H108" s="482"/>
      <c r="I108" s="473"/>
      <c r="J108" s="474"/>
    </row>
    <row r="109" spans="1:10" s="166" customFormat="1" hidden="1" x14ac:dyDescent="0.2">
      <c r="A109" s="485"/>
      <c r="B109" s="165"/>
      <c r="C109" s="487" t="s">
        <v>58</v>
      </c>
      <c r="D109" s="476"/>
      <c r="E109" s="476"/>
      <c r="F109" s="477">
        <f t="shared" ref="F109:F116" si="8">SUM(D109:E109)</f>
        <v>0</v>
      </c>
      <c r="G109" s="471"/>
      <c r="H109" s="207"/>
      <c r="I109" s="207"/>
      <c r="J109" s="207"/>
    </row>
    <row r="110" spans="1:10" x14ac:dyDescent="0.2">
      <c r="A110" s="475"/>
      <c r="B110" s="438"/>
      <c r="C110" s="431" t="s">
        <v>61</v>
      </c>
      <c r="D110" s="476">
        <v>0</v>
      </c>
      <c r="E110" s="476">
        <v>11.360000000000005</v>
      </c>
      <c r="F110" s="477">
        <f t="shared" si="8"/>
        <v>11.360000000000005</v>
      </c>
      <c r="G110" s="471"/>
      <c r="H110" s="478"/>
      <c r="I110" s="478"/>
      <c r="J110" s="478"/>
    </row>
    <row r="111" spans="1:10" x14ac:dyDescent="0.2">
      <c r="A111" s="475"/>
      <c r="B111" s="438"/>
      <c r="C111" s="431" t="s">
        <v>89</v>
      </c>
      <c r="D111" s="476">
        <v>0</v>
      </c>
      <c r="E111" s="476">
        <v>3.5580999999999996</v>
      </c>
      <c r="F111" s="477">
        <f t="shared" si="8"/>
        <v>3.5580999999999996</v>
      </c>
      <c r="G111" s="471"/>
      <c r="H111" s="478"/>
      <c r="I111" s="478"/>
      <c r="J111" s="478"/>
    </row>
    <row r="112" spans="1:10" x14ac:dyDescent="0.2">
      <c r="A112" s="475"/>
      <c r="B112" s="438"/>
      <c r="C112" s="431" t="s">
        <v>181</v>
      </c>
      <c r="D112" s="476">
        <v>0</v>
      </c>
      <c r="E112" s="476">
        <v>2.5000000000000001E-2</v>
      </c>
      <c r="F112" s="477">
        <f t="shared" si="8"/>
        <v>2.5000000000000001E-2</v>
      </c>
      <c r="G112" s="471"/>
      <c r="H112" s="478"/>
      <c r="I112" s="478"/>
      <c r="J112" s="478"/>
    </row>
    <row r="113" spans="1:10" x14ac:dyDescent="0.2">
      <c r="A113" s="475"/>
      <c r="B113" s="438"/>
      <c r="C113" s="431" t="s">
        <v>162</v>
      </c>
      <c r="D113" s="476">
        <v>0</v>
      </c>
      <c r="E113" s="476">
        <v>13.990400000000001</v>
      </c>
      <c r="F113" s="477">
        <f t="shared" si="8"/>
        <v>13.990400000000001</v>
      </c>
      <c r="G113" s="471"/>
      <c r="H113" s="478"/>
      <c r="I113" s="478"/>
      <c r="J113" s="478"/>
    </row>
    <row r="114" spans="1:10" x14ac:dyDescent="0.2">
      <c r="A114" s="475"/>
      <c r="B114" s="438"/>
      <c r="C114" s="487" t="s">
        <v>161</v>
      </c>
      <c r="D114" s="476">
        <v>0</v>
      </c>
      <c r="E114" s="476">
        <v>7.3000000000000007</v>
      </c>
      <c r="F114" s="477">
        <f t="shared" si="8"/>
        <v>7.3000000000000007</v>
      </c>
      <c r="G114" s="471"/>
      <c r="H114" s="478"/>
      <c r="I114" s="478"/>
      <c r="J114" s="478"/>
    </row>
    <row r="115" spans="1:10" x14ac:dyDescent="0.2">
      <c r="A115" s="475"/>
      <c r="B115" s="438"/>
      <c r="C115" s="431" t="s">
        <v>165</v>
      </c>
      <c r="D115" s="476">
        <v>0</v>
      </c>
      <c r="E115" s="476">
        <v>832.31679999999767</v>
      </c>
      <c r="F115" s="477">
        <f t="shared" si="8"/>
        <v>832.31679999999767</v>
      </c>
      <c r="G115" s="471"/>
      <c r="H115" s="478"/>
      <c r="I115" s="478"/>
      <c r="J115" s="478"/>
    </row>
    <row r="116" spans="1:10" x14ac:dyDescent="0.2">
      <c r="A116" s="475"/>
      <c r="B116" s="438"/>
      <c r="C116" s="431" t="s">
        <v>167</v>
      </c>
      <c r="D116" s="476">
        <v>0</v>
      </c>
      <c r="E116" s="476">
        <v>1.0093000000000001</v>
      </c>
      <c r="F116" s="477">
        <f t="shared" si="8"/>
        <v>1.0093000000000001</v>
      </c>
      <c r="G116" s="471"/>
      <c r="H116" s="478"/>
      <c r="I116" s="478"/>
      <c r="J116" s="478"/>
    </row>
    <row r="117" spans="1:10" x14ac:dyDescent="0.2">
      <c r="A117" s="475"/>
      <c r="B117" s="438"/>
      <c r="D117" s="185"/>
      <c r="E117" s="476"/>
      <c r="F117" s="477"/>
      <c r="G117" s="471"/>
      <c r="H117" s="478"/>
      <c r="I117" s="478"/>
      <c r="J117" s="478"/>
    </row>
    <row r="118" spans="1:10" x14ac:dyDescent="0.2">
      <c r="A118" s="475"/>
      <c r="B118" s="445"/>
      <c r="C118" s="446" t="s">
        <v>92</v>
      </c>
      <c r="D118" s="479">
        <f>SUM(D119:D122)</f>
        <v>0</v>
      </c>
      <c r="E118" s="479">
        <f>SUM(E119:E122)</f>
        <v>261.84490000000017</v>
      </c>
      <c r="F118" s="480">
        <f>SUM(F119:F122)</f>
        <v>261.84490000000017</v>
      </c>
      <c r="G118" s="471"/>
      <c r="H118" s="481"/>
      <c r="I118" s="473"/>
      <c r="J118" s="474"/>
    </row>
    <row r="119" spans="1:10" x14ac:dyDescent="0.2">
      <c r="A119" s="475"/>
      <c r="B119" s="438"/>
      <c r="C119" s="431" t="s">
        <v>77</v>
      </c>
      <c r="D119" s="185">
        <v>0</v>
      </c>
      <c r="E119" s="476">
        <v>3.9395000000000002</v>
      </c>
      <c r="F119" s="477">
        <f>SUM(D119:E119)</f>
        <v>3.9395000000000002</v>
      </c>
      <c r="G119" s="471"/>
      <c r="H119" s="478"/>
      <c r="I119" s="478"/>
      <c r="J119" s="478"/>
    </row>
    <row r="120" spans="1:10" x14ac:dyDescent="0.2">
      <c r="A120" s="475"/>
      <c r="B120" s="438"/>
      <c r="C120" s="431" t="s">
        <v>162</v>
      </c>
      <c r="D120" s="185">
        <v>0</v>
      </c>
      <c r="E120" s="476">
        <v>17.697600000000001</v>
      </c>
      <c r="F120" s="477">
        <f>SUM(D120:E120)</f>
        <v>17.697600000000001</v>
      </c>
      <c r="G120" s="471"/>
      <c r="H120" s="478"/>
      <c r="I120" s="478"/>
      <c r="J120" s="478"/>
    </row>
    <row r="121" spans="1:10" x14ac:dyDescent="0.2">
      <c r="A121" s="475"/>
      <c r="B121" s="438"/>
      <c r="C121" s="431" t="s">
        <v>165</v>
      </c>
      <c r="D121" s="476">
        <v>0</v>
      </c>
      <c r="E121" s="476">
        <v>239.32840000000019</v>
      </c>
      <c r="F121" s="477">
        <f>SUM(D121:E121)</f>
        <v>239.32840000000019</v>
      </c>
      <c r="G121" s="471"/>
      <c r="H121" s="478"/>
      <c r="I121" s="478"/>
      <c r="J121" s="478"/>
    </row>
    <row r="122" spans="1:10" x14ac:dyDescent="0.2">
      <c r="A122" s="475"/>
      <c r="B122" s="438"/>
      <c r="C122" s="431" t="s">
        <v>164</v>
      </c>
      <c r="D122" s="476">
        <v>0</v>
      </c>
      <c r="E122" s="476">
        <v>0.87939999999999996</v>
      </c>
      <c r="F122" s="477">
        <f>SUM(D122:E122)</f>
        <v>0.87939999999999996</v>
      </c>
      <c r="G122" s="471"/>
      <c r="H122" s="478"/>
      <c r="I122" s="478"/>
      <c r="J122" s="478"/>
    </row>
    <row r="123" spans="1:10" x14ac:dyDescent="0.2">
      <c r="A123" s="475"/>
      <c r="B123" s="438"/>
      <c r="D123" s="185"/>
      <c r="E123" s="476"/>
      <c r="F123" s="477"/>
      <c r="G123" s="471"/>
      <c r="H123" s="478"/>
      <c r="I123" s="478"/>
      <c r="J123" s="478"/>
    </row>
    <row r="124" spans="1:10" x14ac:dyDescent="0.2">
      <c r="A124" s="475"/>
      <c r="B124" s="445"/>
      <c r="C124" s="446" t="s">
        <v>93</v>
      </c>
      <c r="D124" s="479">
        <f>SUM(D125:D126)</f>
        <v>0</v>
      </c>
      <c r="E124" s="479">
        <f>SUM(E125:E126)</f>
        <v>7.1260000000000012</v>
      </c>
      <c r="F124" s="480">
        <f>SUM(F125:F126)</f>
        <v>7.1260000000000012</v>
      </c>
      <c r="G124" s="471"/>
      <c r="H124" s="481"/>
      <c r="I124" s="473"/>
      <c r="J124" s="474"/>
    </row>
    <row r="125" spans="1:10" x14ac:dyDescent="0.2">
      <c r="A125" s="475"/>
      <c r="B125" s="438"/>
      <c r="C125" s="431" t="s">
        <v>64</v>
      </c>
      <c r="D125" s="476">
        <v>0</v>
      </c>
      <c r="E125" s="476">
        <v>7.1260000000000012</v>
      </c>
      <c r="F125" s="477">
        <f>SUM(D125:E125)</f>
        <v>7.1260000000000012</v>
      </c>
      <c r="G125" s="471"/>
      <c r="H125" s="478"/>
      <c r="I125" s="478"/>
      <c r="J125" s="478"/>
    </row>
    <row r="126" spans="1:10" x14ac:dyDescent="0.2">
      <c r="A126" s="475"/>
      <c r="B126" s="438"/>
      <c r="C126" s="431" t="s">
        <v>156</v>
      </c>
      <c r="D126" s="476">
        <v>0</v>
      </c>
      <c r="E126" s="476">
        <v>0</v>
      </c>
      <c r="F126" s="477">
        <f>SUM(D126:E126)</f>
        <v>0</v>
      </c>
      <c r="G126" s="471"/>
      <c r="H126" s="478"/>
      <c r="I126" s="478"/>
      <c r="J126" s="478"/>
    </row>
    <row r="127" spans="1:10" x14ac:dyDescent="0.2">
      <c r="A127" s="475"/>
      <c r="B127" s="438"/>
      <c r="D127" s="185"/>
      <c r="E127" s="476"/>
      <c r="F127" s="477"/>
      <c r="G127" s="471"/>
      <c r="H127" s="478"/>
      <c r="I127" s="478"/>
      <c r="J127" s="478"/>
    </row>
    <row r="128" spans="1:10" x14ac:dyDescent="0.2">
      <c r="A128" s="475"/>
      <c r="B128" s="445"/>
      <c r="C128" s="446" t="s">
        <v>94</v>
      </c>
      <c r="D128" s="479">
        <f>SUM(D129:D132)</f>
        <v>0</v>
      </c>
      <c r="E128" s="479">
        <f>SUM(E129:E132)</f>
        <v>43.632699999999993</v>
      </c>
      <c r="F128" s="480">
        <f>SUM(F129:F132)</f>
        <v>43.632699999999993</v>
      </c>
      <c r="G128" s="471"/>
      <c r="H128" s="481"/>
      <c r="I128" s="473"/>
      <c r="J128" s="474"/>
    </row>
    <row r="129" spans="1:10" s="166" customFormat="1" x14ac:dyDescent="0.2">
      <c r="A129" s="485"/>
      <c r="B129" s="165"/>
      <c r="C129" s="166" t="s">
        <v>77</v>
      </c>
      <c r="D129" s="476">
        <v>0</v>
      </c>
      <c r="E129" s="476">
        <v>5.6269999999999945</v>
      </c>
      <c r="F129" s="477">
        <f>SUM(D129:E129)</f>
        <v>5.6269999999999945</v>
      </c>
      <c r="G129" s="471"/>
      <c r="H129" s="207"/>
      <c r="I129" s="207"/>
      <c r="J129" s="207"/>
    </row>
    <row r="130" spans="1:10" x14ac:dyDescent="0.2">
      <c r="A130" s="475"/>
      <c r="B130" s="438"/>
      <c r="C130" s="431" t="s">
        <v>64</v>
      </c>
      <c r="D130" s="476">
        <v>0</v>
      </c>
      <c r="E130" s="476">
        <v>8.0997999999999966</v>
      </c>
      <c r="F130" s="477">
        <f>SUM(D130:E130)</f>
        <v>8.0997999999999966</v>
      </c>
      <c r="G130" s="471"/>
      <c r="H130" s="478"/>
      <c r="I130" s="478"/>
      <c r="J130" s="478"/>
    </row>
    <row r="131" spans="1:10" x14ac:dyDescent="0.2">
      <c r="A131" s="475"/>
      <c r="B131" s="438"/>
      <c r="C131" s="431" t="s">
        <v>165</v>
      </c>
      <c r="D131" s="476">
        <v>0</v>
      </c>
      <c r="E131" s="476">
        <v>29.905900000000003</v>
      </c>
      <c r="F131" s="477">
        <f>SUM(D131:E131)</f>
        <v>29.905900000000003</v>
      </c>
      <c r="G131" s="471"/>
      <c r="H131" s="478"/>
      <c r="I131" s="478"/>
      <c r="J131" s="478"/>
    </row>
    <row r="132" spans="1:10" x14ac:dyDescent="0.2">
      <c r="A132" s="475"/>
      <c r="B132" s="438"/>
      <c r="C132" s="431" t="s">
        <v>166</v>
      </c>
      <c r="D132" s="476">
        <v>0</v>
      </c>
      <c r="E132" s="476">
        <v>0</v>
      </c>
      <c r="F132" s="477">
        <f>SUM(D132:E132)</f>
        <v>0</v>
      </c>
      <c r="G132" s="471"/>
      <c r="H132" s="478"/>
      <c r="I132" s="478"/>
      <c r="J132" s="478"/>
    </row>
    <row r="133" spans="1:10" x14ac:dyDescent="0.2">
      <c r="A133" s="475"/>
      <c r="B133" s="438"/>
      <c r="D133" s="185"/>
      <c r="E133" s="476"/>
      <c r="F133" s="477"/>
      <c r="G133" s="471"/>
      <c r="H133" s="478"/>
      <c r="I133" s="478"/>
      <c r="J133" s="478"/>
    </row>
    <row r="134" spans="1:10" x14ac:dyDescent="0.2">
      <c r="A134" s="475"/>
      <c r="B134" s="445"/>
      <c r="C134" s="446" t="s">
        <v>95</v>
      </c>
      <c r="D134" s="479">
        <f>SUM(D135:D140)</f>
        <v>519.26</v>
      </c>
      <c r="E134" s="479">
        <f>SUM(E135:E140)</f>
        <v>5.9826999999999995</v>
      </c>
      <c r="F134" s="480">
        <f>SUM(F135:F140)</f>
        <v>525.2426999999999</v>
      </c>
      <c r="G134" s="471"/>
      <c r="H134" s="481"/>
      <c r="I134" s="473"/>
      <c r="J134" s="474"/>
    </row>
    <row r="135" spans="1:10" x14ac:dyDescent="0.2">
      <c r="A135" s="475"/>
      <c r="B135" s="438"/>
      <c r="C135" s="488" t="s">
        <v>96</v>
      </c>
      <c r="D135" s="476">
        <v>500</v>
      </c>
      <c r="E135" s="476"/>
      <c r="F135" s="477">
        <f t="shared" ref="F135:F140" si="9">SUM(D135:E135)</f>
        <v>500</v>
      </c>
      <c r="G135" s="471"/>
      <c r="H135" s="478"/>
      <c r="I135" s="478"/>
      <c r="J135" s="478"/>
    </row>
    <row r="136" spans="1:10" x14ac:dyDescent="0.2">
      <c r="A136" s="475"/>
      <c r="B136" s="438"/>
      <c r="C136" s="488" t="s">
        <v>63</v>
      </c>
      <c r="D136" s="476">
        <v>19.260000000000002</v>
      </c>
      <c r="E136" s="476">
        <v>3.3379999999999996</v>
      </c>
      <c r="F136" s="477">
        <f t="shared" si="9"/>
        <v>22.598000000000003</v>
      </c>
      <c r="G136" s="471"/>
      <c r="H136" s="478"/>
      <c r="I136" s="478"/>
      <c r="J136" s="478"/>
    </row>
    <row r="137" spans="1:10" x14ac:dyDescent="0.2">
      <c r="A137" s="475"/>
      <c r="B137" s="438"/>
      <c r="C137" s="488" t="s">
        <v>64</v>
      </c>
      <c r="D137" s="476">
        <v>0</v>
      </c>
      <c r="E137" s="476">
        <v>6.1499999999999999E-2</v>
      </c>
      <c r="F137" s="477">
        <f t="shared" si="9"/>
        <v>6.1499999999999999E-2</v>
      </c>
      <c r="G137" s="471"/>
      <c r="H137" s="478"/>
      <c r="I137" s="478"/>
      <c r="J137" s="478"/>
    </row>
    <row r="138" spans="1:10" x14ac:dyDescent="0.2">
      <c r="A138" s="475"/>
      <c r="B138" s="438"/>
      <c r="C138" s="488" t="s">
        <v>89</v>
      </c>
      <c r="D138" s="476">
        <v>0</v>
      </c>
      <c r="E138" s="476">
        <v>0.79</v>
      </c>
      <c r="F138" s="477">
        <f t="shared" si="9"/>
        <v>0.79</v>
      </c>
      <c r="G138" s="471"/>
      <c r="H138" s="478"/>
      <c r="I138" s="478"/>
      <c r="J138" s="478"/>
    </row>
    <row r="139" spans="1:10" x14ac:dyDescent="0.2">
      <c r="A139" s="475"/>
      <c r="B139" s="438"/>
      <c r="C139" s="431" t="s">
        <v>163</v>
      </c>
      <c r="D139" s="476">
        <v>0</v>
      </c>
      <c r="E139" s="476">
        <v>0.23200000000000001</v>
      </c>
      <c r="F139" s="477">
        <f t="shared" si="9"/>
        <v>0.23200000000000001</v>
      </c>
      <c r="G139" s="471"/>
      <c r="H139" s="478"/>
      <c r="I139" s="478"/>
      <c r="J139" s="478"/>
    </row>
    <row r="140" spans="1:10" x14ac:dyDescent="0.2">
      <c r="A140" s="475"/>
      <c r="B140" s="438"/>
      <c r="C140" s="431" t="s">
        <v>164</v>
      </c>
      <c r="D140" s="476">
        <v>0</v>
      </c>
      <c r="E140" s="476">
        <v>1.5611999999999999</v>
      </c>
      <c r="F140" s="477">
        <f t="shared" si="9"/>
        <v>1.5611999999999999</v>
      </c>
      <c r="G140" s="471"/>
      <c r="H140" s="478"/>
      <c r="I140" s="478"/>
      <c r="J140" s="478"/>
    </row>
    <row r="141" spans="1:10" x14ac:dyDescent="0.2">
      <c r="A141" s="475"/>
      <c r="B141" s="438"/>
      <c r="D141" s="476"/>
      <c r="E141" s="476"/>
      <c r="F141" s="477"/>
      <c r="G141" s="471"/>
      <c r="H141" s="478"/>
      <c r="I141" s="478"/>
      <c r="J141" s="478"/>
    </row>
    <row r="142" spans="1:10" x14ac:dyDescent="0.2">
      <c r="A142" s="475"/>
      <c r="B142" s="445"/>
      <c r="C142" s="446" t="s">
        <v>97</v>
      </c>
      <c r="D142" s="479">
        <f>SUM(D143:D146)</f>
        <v>0</v>
      </c>
      <c r="E142" s="479">
        <f>SUM(E143:E146)</f>
        <v>690.58799999999985</v>
      </c>
      <c r="F142" s="480">
        <f>SUM(F143:F146)</f>
        <v>690.58799999999985</v>
      </c>
      <c r="G142" s="471"/>
      <c r="H142" s="481"/>
      <c r="I142" s="473"/>
      <c r="J142" s="474"/>
    </row>
    <row r="143" spans="1:10" x14ac:dyDescent="0.2">
      <c r="A143" s="475"/>
      <c r="B143" s="438"/>
      <c r="C143" s="431" t="s">
        <v>64</v>
      </c>
      <c r="D143" s="476">
        <v>0</v>
      </c>
      <c r="E143" s="476">
        <v>686.83439999999985</v>
      </c>
      <c r="F143" s="477">
        <f>SUM(D143:E143)</f>
        <v>686.83439999999985</v>
      </c>
      <c r="G143" s="471"/>
      <c r="H143" s="478"/>
      <c r="I143" s="478"/>
      <c r="J143" s="478"/>
    </row>
    <row r="144" spans="1:10" x14ac:dyDescent="0.2">
      <c r="A144" s="475"/>
      <c r="B144" s="438"/>
      <c r="C144" s="431" t="s">
        <v>60</v>
      </c>
      <c r="D144" s="476">
        <v>0</v>
      </c>
      <c r="E144" s="476">
        <v>0.69199999999999995</v>
      </c>
      <c r="F144" s="477">
        <f>SUM(D144:E144)</f>
        <v>0.69199999999999995</v>
      </c>
      <c r="G144" s="471"/>
      <c r="H144" s="478"/>
      <c r="I144" s="478"/>
      <c r="J144" s="478"/>
    </row>
    <row r="145" spans="1:10" x14ac:dyDescent="0.2">
      <c r="A145" s="475"/>
      <c r="B145" s="438"/>
      <c r="C145" s="431" t="s">
        <v>61</v>
      </c>
      <c r="D145" s="476">
        <v>0</v>
      </c>
      <c r="E145" s="476">
        <v>0.74860000000000015</v>
      </c>
      <c r="F145" s="477">
        <f>SUM(D145:E145)</f>
        <v>0.74860000000000015</v>
      </c>
      <c r="G145" s="471"/>
      <c r="H145" s="478"/>
      <c r="I145" s="478"/>
      <c r="J145" s="478"/>
    </row>
    <row r="146" spans="1:10" x14ac:dyDescent="0.2">
      <c r="A146" s="475"/>
      <c r="B146" s="438"/>
      <c r="C146" s="431" t="s">
        <v>77</v>
      </c>
      <c r="D146" s="476">
        <v>0</v>
      </c>
      <c r="E146" s="476">
        <v>2.3130000000000006</v>
      </c>
      <c r="F146" s="477">
        <f>SUM(D146:E146)</f>
        <v>2.3130000000000006</v>
      </c>
      <c r="G146" s="471"/>
      <c r="H146" s="478"/>
      <c r="I146" s="478"/>
      <c r="J146" s="478"/>
    </row>
    <row r="147" spans="1:10" x14ac:dyDescent="0.2">
      <c r="A147" s="475"/>
      <c r="B147" s="438"/>
      <c r="D147" s="476"/>
      <c r="E147" s="476"/>
      <c r="F147" s="477"/>
      <c r="G147" s="471"/>
      <c r="H147" s="478"/>
      <c r="I147" s="478"/>
      <c r="J147" s="478"/>
    </row>
    <row r="148" spans="1:10" x14ac:dyDescent="0.2">
      <c r="A148" s="475"/>
      <c r="B148" s="445"/>
      <c r="C148" s="446" t="s">
        <v>98</v>
      </c>
      <c r="D148" s="479">
        <f>SUM(D149:D160)</f>
        <v>0</v>
      </c>
      <c r="E148" s="479">
        <f>SUM(E149:E160)</f>
        <v>548.4495000000004</v>
      </c>
      <c r="F148" s="480">
        <f>SUM(F149:F160)</f>
        <v>548.4495000000004</v>
      </c>
      <c r="G148" s="471"/>
      <c r="H148" s="481"/>
      <c r="I148" s="473"/>
      <c r="J148" s="474"/>
    </row>
    <row r="149" spans="1:10" s="166" customFormat="1" x14ac:dyDescent="0.2">
      <c r="A149" s="485"/>
      <c r="B149" s="165"/>
      <c r="C149" s="487" t="s">
        <v>58</v>
      </c>
      <c r="D149" s="476">
        <v>0</v>
      </c>
      <c r="E149" s="476">
        <v>0.91349999999999987</v>
      </c>
      <c r="F149" s="477">
        <f t="shared" ref="F149:F160" si="10">SUM(D149:E149)</f>
        <v>0.91349999999999987</v>
      </c>
      <c r="G149" s="471"/>
      <c r="H149" s="207"/>
      <c r="I149" s="207"/>
      <c r="J149" s="207"/>
    </row>
    <row r="150" spans="1:10" s="166" customFormat="1" x14ac:dyDescent="0.2">
      <c r="A150" s="485"/>
      <c r="B150" s="165"/>
      <c r="C150" s="487" t="s">
        <v>63</v>
      </c>
      <c r="D150" s="476">
        <v>0</v>
      </c>
      <c r="E150" s="476">
        <v>24.556399999999989</v>
      </c>
      <c r="F150" s="477">
        <f t="shared" si="10"/>
        <v>24.556399999999989</v>
      </c>
      <c r="G150" s="471"/>
      <c r="H150" s="207"/>
      <c r="I150" s="207"/>
      <c r="J150" s="207"/>
    </row>
    <row r="151" spans="1:10" s="166" customFormat="1" x14ac:dyDescent="0.2">
      <c r="A151" s="485"/>
      <c r="B151" s="165"/>
      <c r="C151" s="487" t="s">
        <v>156</v>
      </c>
      <c r="D151" s="476">
        <v>0</v>
      </c>
      <c r="E151" s="476">
        <v>0.29920000000000002</v>
      </c>
      <c r="F151" s="477">
        <f t="shared" si="10"/>
        <v>0.29920000000000002</v>
      </c>
      <c r="G151" s="471"/>
      <c r="H151" s="207"/>
      <c r="I151" s="207"/>
      <c r="J151" s="207"/>
    </row>
    <row r="152" spans="1:10" s="166" customFormat="1" x14ac:dyDescent="0.2">
      <c r="A152" s="485"/>
      <c r="B152" s="165"/>
      <c r="C152" s="487" t="s">
        <v>61</v>
      </c>
      <c r="D152" s="476">
        <v>0</v>
      </c>
      <c r="E152" s="476">
        <v>0.69689999999999996</v>
      </c>
      <c r="F152" s="477">
        <f t="shared" si="10"/>
        <v>0.69689999999999996</v>
      </c>
      <c r="G152" s="471"/>
      <c r="H152" s="207"/>
      <c r="I152" s="207"/>
      <c r="J152" s="207"/>
    </row>
    <row r="153" spans="1:10" s="166" customFormat="1" x14ac:dyDescent="0.2">
      <c r="A153" s="485"/>
      <c r="B153" s="165"/>
      <c r="C153" s="487" t="s">
        <v>64</v>
      </c>
      <c r="D153" s="476">
        <v>0</v>
      </c>
      <c r="E153" s="476">
        <v>0.12820000000000001</v>
      </c>
      <c r="F153" s="477">
        <f t="shared" si="10"/>
        <v>0.12820000000000001</v>
      </c>
      <c r="G153" s="471"/>
      <c r="H153" s="207"/>
      <c r="I153" s="207"/>
      <c r="J153" s="207"/>
    </row>
    <row r="154" spans="1:10" s="166" customFormat="1" x14ac:dyDescent="0.2">
      <c r="A154" s="485"/>
      <c r="B154" s="165"/>
      <c r="C154" s="487" t="s">
        <v>77</v>
      </c>
      <c r="D154" s="476">
        <v>0</v>
      </c>
      <c r="E154" s="476">
        <v>1.5015999999999998</v>
      </c>
      <c r="F154" s="477">
        <f t="shared" si="10"/>
        <v>1.5015999999999998</v>
      </c>
      <c r="G154" s="471"/>
      <c r="H154" s="207"/>
      <c r="I154" s="207"/>
      <c r="J154" s="207"/>
    </row>
    <row r="155" spans="1:10" s="166" customFormat="1" x14ac:dyDescent="0.2">
      <c r="A155" s="485"/>
      <c r="B155" s="165"/>
      <c r="C155" s="487" t="s">
        <v>89</v>
      </c>
      <c r="D155" s="476">
        <v>0</v>
      </c>
      <c r="E155" s="476">
        <v>2.1700000000000001E-2</v>
      </c>
      <c r="F155" s="477">
        <f t="shared" si="10"/>
        <v>2.1700000000000001E-2</v>
      </c>
      <c r="G155" s="471"/>
      <c r="H155" s="207"/>
      <c r="I155" s="207"/>
      <c r="J155" s="207"/>
    </row>
    <row r="156" spans="1:10" s="166" customFormat="1" x14ac:dyDescent="0.2">
      <c r="A156" s="485"/>
      <c r="B156" s="165"/>
      <c r="C156" s="487" t="s">
        <v>161</v>
      </c>
      <c r="D156" s="476">
        <v>0</v>
      </c>
      <c r="E156" s="476">
        <v>240.94039999999995</v>
      </c>
      <c r="F156" s="477">
        <f t="shared" si="10"/>
        <v>240.94039999999995</v>
      </c>
      <c r="G156" s="471"/>
      <c r="H156" s="207"/>
      <c r="I156" s="207"/>
      <c r="J156" s="207"/>
    </row>
    <row r="157" spans="1:10" s="166" customFormat="1" x14ac:dyDescent="0.2">
      <c r="A157" s="485"/>
      <c r="B157" s="165"/>
      <c r="C157" s="487" t="s">
        <v>163</v>
      </c>
      <c r="D157" s="476">
        <v>0</v>
      </c>
      <c r="E157" s="476">
        <v>3.1911999999999998</v>
      </c>
      <c r="F157" s="477">
        <f t="shared" si="10"/>
        <v>3.1911999999999998</v>
      </c>
      <c r="G157" s="471"/>
      <c r="H157" s="207"/>
      <c r="I157" s="207"/>
      <c r="J157" s="207"/>
    </row>
    <row r="158" spans="1:10" s="166" customFormat="1" x14ac:dyDescent="0.2">
      <c r="A158" s="485"/>
      <c r="B158" s="165"/>
      <c r="C158" s="487" t="s">
        <v>165</v>
      </c>
      <c r="D158" s="476">
        <v>0</v>
      </c>
      <c r="E158" s="476">
        <v>9.7444000000000024</v>
      </c>
      <c r="F158" s="477">
        <f t="shared" si="10"/>
        <v>9.7444000000000024</v>
      </c>
      <c r="G158" s="471"/>
      <c r="H158" s="207"/>
      <c r="I158" s="207"/>
      <c r="J158" s="207"/>
    </row>
    <row r="159" spans="1:10" x14ac:dyDescent="0.2">
      <c r="A159" s="475"/>
      <c r="B159" s="438"/>
      <c r="C159" s="487" t="s">
        <v>164</v>
      </c>
      <c r="D159" s="476">
        <v>0</v>
      </c>
      <c r="E159" s="476">
        <v>265.9253000000005</v>
      </c>
      <c r="F159" s="477">
        <f t="shared" si="10"/>
        <v>265.9253000000005</v>
      </c>
      <c r="G159" s="471"/>
      <c r="H159" s="478"/>
      <c r="I159" s="478"/>
      <c r="J159" s="478"/>
    </row>
    <row r="160" spans="1:10" x14ac:dyDescent="0.2">
      <c r="A160" s="475"/>
      <c r="B160" s="438"/>
      <c r="C160" s="431" t="s">
        <v>166</v>
      </c>
      <c r="D160" s="476">
        <v>0</v>
      </c>
      <c r="E160" s="476">
        <v>0.53069999999999995</v>
      </c>
      <c r="F160" s="477">
        <f t="shared" si="10"/>
        <v>0.53069999999999995</v>
      </c>
      <c r="G160" s="471"/>
      <c r="H160" s="478"/>
      <c r="I160" s="478"/>
      <c r="J160" s="478"/>
    </row>
    <row r="161" spans="1:10" x14ac:dyDescent="0.2">
      <c r="A161" s="475"/>
      <c r="B161" s="438"/>
      <c r="D161" s="185"/>
      <c r="E161" s="476"/>
      <c r="F161" s="489"/>
      <c r="G161" s="471"/>
      <c r="H161" s="478"/>
      <c r="I161" s="478"/>
      <c r="J161" s="478"/>
    </row>
    <row r="162" spans="1:10" x14ac:dyDescent="0.2">
      <c r="A162" s="475"/>
      <c r="B162" s="445"/>
      <c r="C162" s="446" t="s">
        <v>99</v>
      </c>
      <c r="D162" s="479">
        <f>SUM(D163:D166)</f>
        <v>0</v>
      </c>
      <c r="E162" s="479">
        <f>SUM(E163:E166)</f>
        <v>0.3231</v>
      </c>
      <c r="F162" s="480">
        <f>SUM(F163:F166)</f>
        <v>0.3231</v>
      </c>
      <c r="G162" s="471"/>
      <c r="H162" s="482"/>
      <c r="I162" s="473"/>
      <c r="J162" s="474"/>
    </row>
    <row r="163" spans="1:10" x14ac:dyDescent="0.2">
      <c r="A163" s="475"/>
      <c r="B163" s="438"/>
      <c r="C163" s="431" t="s">
        <v>156</v>
      </c>
      <c r="D163" s="476">
        <v>0</v>
      </c>
      <c r="E163" s="476">
        <v>0.16</v>
      </c>
      <c r="F163" s="477">
        <f>SUM(D163:E163)</f>
        <v>0.16</v>
      </c>
      <c r="G163" s="471"/>
      <c r="H163" s="478"/>
      <c r="I163" s="478"/>
      <c r="J163" s="478"/>
    </row>
    <row r="164" spans="1:10" x14ac:dyDescent="0.2">
      <c r="A164" s="475"/>
      <c r="B164" s="438"/>
      <c r="C164" s="487" t="s">
        <v>63</v>
      </c>
      <c r="D164" s="476">
        <v>0</v>
      </c>
      <c r="E164" s="476">
        <v>5.0599999999999999E-2</v>
      </c>
      <c r="F164" s="477">
        <f>SUM(D164:E164)</f>
        <v>5.0599999999999999E-2</v>
      </c>
      <c r="G164" s="471"/>
      <c r="H164" s="478"/>
      <c r="I164" s="478"/>
      <c r="J164" s="478"/>
    </row>
    <row r="165" spans="1:10" x14ac:dyDescent="0.2">
      <c r="A165" s="475"/>
      <c r="B165" s="438"/>
      <c r="C165" s="487" t="s">
        <v>64</v>
      </c>
      <c r="D165" s="476">
        <v>0</v>
      </c>
      <c r="E165" s="476">
        <v>6.25E-2</v>
      </c>
      <c r="F165" s="477">
        <f>SUM(D165:E165)</f>
        <v>6.25E-2</v>
      </c>
      <c r="G165" s="471"/>
      <c r="H165" s="478"/>
      <c r="I165" s="478"/>
      <c r="J165" s="478"/>
    </row>
    <row r="166" spans="1:10" x14ac:dyDescent="0.2">
      <c r="A166" s="475"/>
      <c r="B166" s="438"/>
      <c r="C166" s="431" t="s">
        <v>167</v>
      </c>
      <c r="D166" s="476">
        <v>0</v>
      </c>
      <c r="E166" s="476">
        <v>0.05</v>
      </c>
      <c r="F166" s="477">
        <f>SUM(D166:E166)</f>
        <v>0.05</v>
      </c>
      <c r="G166" s="471"/>
      <c r="H166" s="478"/>
      <c r="I166" s="478"/>
      <c r="J166" s="478"/>
    </row>
    <row r="167" spans="1:10" x14ac:dyDescent="0.2">
      <c r="A167" s="475"/>
      <c r="B167" s="438"/>
      <c r="D167" s="476"/>
      <c r="E167" s="476"/>
      <c r="F167" s="489"/>
      <c r="G167" s="471"/>
      <c r="H167" s="478"/>
      <c r="I167" s="478"/>
      <c r="J167" s="478"/>
    </row>
    <row r="168" spans="1:10" x14ac:dyDescent="0.2">
      <c r="A168" s="475"/>
      <c r="B168" s="445"/>
      <c r="C168" s="446" t="s">
        <v>101</v>
      </c>
      <c r="D168" s="479">
        <f>SUM(D169:D170)</f>
        <v>1.63</v>
      </c>
      <c r="E168" s="479">
        <f>SUM(E169:E170)</f>
        <v>11.726500000000001</v>
      </c>
      <c r="F168" s="480">
        <f>SUM(F169:F170)</f>
        <v>13.3565</v>
      </c>
      <c r="G168" s="471"/>
      <c r="H168" s="482"/>
      <c r="I168" s="473"/>
      <c r="J168" s="474"/>
    </row>
    <row r="169" spans="1:10" x14ac:dyDescent="0.2">
      <c r="A169" s="475"/>
      <c r="B169" s="438"/>
      <c r="C169" s="431" t="s">
        <v>89</v>
      </c>
      <c r="D169" s="476">
        <v>0</v>
      </c>
      <c r="E169" s="476">
        <v>10.287800000000001</v>
      </c>
      <c r="F169" s="477">
        <f>SUM(D169:E169)</f>
        <v>10.287800000000001</v>
      </c>
      <c r="G169" s="471"/>
      <c r="H169" s="478"/>
      <c r="I169" s="478"/>
      <c r="J169" s="478"/>
    </row>
    <row r="170" spans="1:10" x14ac:dyDescent="0.2">
      <c r="A170" s="475"/>
      <c r="B170" s="438"/>
      <c r="C170" s="487" t="s">
        <v>182</v>
      </c>
      <c r="D170" s="476">
        <v>1.63</v>
      </c>
      <c r="E170" s="476">
        <f>0.1537+1.285</f>
        <v>1.4386999999999999</v>
      </c>
      <c r="F170" s="477">
        <f>SUM(D170:E170)</f>
        <v>3.0686999999999998</v>
      </c>
      <c r="G170" s="471"/>
      <c r="H170" s="478"/>
      <c r="I170" s="478"/>
      <c r="J170" s="478"/>
    </row>
    <row r="171" spans="1:10" x14ac:dyDescent="0.2">
      <c r="A171" s="475"/>
      <c r="B171" s="438"/>
      <c r="D171" s="476"/>
      <c r="E171" s="476"/>
      <c r="F171" s="489"/>
      <c r="G171" s="471"/>
      <c r="H171" s="478"/>
      <c r="I171" s="478"/>
      <c r="J171" s="478"/>
    </row>
    <row r="172" spans="1:10" x14ac:dyDescent="0.2">
      <c r="A172" s="475"/>
      <c r="B172" s="445"/>
      <c r="C172" s="446" t="s">
        <v>102</v>
      </c>
      <c r="D172" s="479">
        <f>SUM(D173:D178)</f>
        <v>0</v>
      </c>
      <c r="E172" s="479">
        <f>SUM(E173:E178)</f>
        <v>382.96620000000104</v>
      </c>
      <c r="F172" s="480">
        <f>SUM(F173:F178)</f>
        <v>382.96620000000104</v>
      </c>
      <c r="G172" s="471"/>
      <c r="H172" s="481"/>
      <c r="I172" s="473"/>
      <c r="J172" s="474"/>
    </row>
    <row r="173" spans="1:10" x14ac:dyDescent="0.2">
      <c r="A173" s="475"/>
      <c r="B173" s="438"/>
      <c r="C173" s="431" t="s">
        <v>61</v>
      </c>
      <c r="D173" s="476">
        <v>0</v>
      </c>
      <c r="E173" s="476">
        <v>2.5000000000000001E-2</v>
      </c>
      <c r="F173" s="477">
        <f t="shared" ref="F173:F178" si="11">SUM(D173:E173)</f>
        <v>2.5000000000000001E-2</v>
      </c>
      <c r="G173" s="471"/>
      <c r="H173" s="478"/>
      <c r="I173" s="478"/>
      <c r="J173" s="478"/>
    </row>
    <row r="174" spans="1:10" x14ac:dyDescent="0.2">
      <c r="A174" s="475"/>
      <c r="B174" s="438"/>
      <c r="C174" s="431" t="s">
        <v>77</v>
      </c>
      <c r="D174" s="476">
        <v>0</v>
      </c>
      <c r="E174" s="476">
        <v>12.370799999999996</v>
      </c>
      <c r="F174" s="477">
        <f t="shared" si="11"/>
        <v>12.370799999999996</v>
      </c>
      <c r="G174" s="471"/>
      <c r="H174" s="478"/>
      <c r="I174" s="478"/>
      <c r="J174" s="478"/>
    </row>
    <row r="175" spans="1:10" x14ac:dyDescent="0.2">
      <c r="A175" s="475"/>
      <c r="B175" s="438"/>
      <c r="C175" s="431" t="s">
        <v>89</v>
      </c>
      <c r="D175" s="476">
        <v>0</v>
      </c>
      <c r="E175" s="476">
        <v>23.138999999999999</v>
      </c>
      <c r="F175" s="477">
        <f t="shared" si="11"/>
        <v>23.138999999999999</v>
      </c>
      <c r="G175" s="471"/>
      <c r="H175" s="478"/>
      <c r="I175" s="478"/>
      <c r="J175" s="478"/>
    </row>
    <row r="176" spans="1:10" x14ac:dyDescent="0.2">
      <c r="A176" s="475"/>
      <c r="B176" s="438"/>
      <c r="C176" s="431" t="s">
        <v>165</v>
      </c>
      <c r="D176" s="476">
        <v>0</v>
      </c>
      <c r="E176" s="476">
        <v>341.49180000000098</v>
      </c>
      <c r="F176" s="477">
        <f t="shared" si="11"/>
        <v>341.49180000000098</v>
      </c>
      <c r="G176" s="471"/>
      <c r="H176" s="478"/>
      <c r="I176" s="478"/>
      <c r="J176" s="478"/>
    </row>
    <row r="177" spans="1:10" x14ac:dyDescent="0.2">
      <c r="A177" s="475"/>
      <c r="B177" s="438"/>
      <c r="C177" s="487" t="s">
        <v>162</v>
      </c>
      <c r="D177" s="476">
        <v>0</v>
      </c>
      <c r="E177" s="476">
        <v>4.8979999999999997</v>
      </c>
      <c r="F177" s="477">
        <f t="shared" si="11"/>
        <v>4.8979999999999997</v>
      </c>
      <c r="G177" s="471"/>
      <c r="H177" s="478"/>
      <c r="I177" s="478"/>
      <c r="J177" s="478"/>
    </row>
    <row r="178" spans="1:10" x14ac:dyDescent="0.2">
      <c r="A178" s="475"/>
      <c r="B178" s="438"/>
      <c r="C178" s="487" t="s">
        <v>161</v>
      </c>
      <c r="D178" s="476">
        <v>0</v>
      </c>
      <c r="E178" s="476">
        <v>1.0416000000000001</v>
      </c>
      <c r="F178" s="477">
        <f t="shared" si="11"/>
        <v>1.0416000000000001</v>
      </c>
      <c r="G178" s="471"/>
      <c r="H178" s="478"/>
      <c r="I178" s="478"/>
      <c r="J178" s="478"/>
    </row>
    <row r="179" spans="1:10" x14ac:dyDescent="0.2">
      <c r="A179" s="475"/>
      <c r="B179" s="454"/>
      <c r="C179" s="455"/>
      <c r="D179" s="490"/>
      <c r="E179" s="490"/>
      <c r="F179" s="491"/>
    </row>
    <row r="180" spans="1:10" ht="0.75" customHeight="1" x14ac:dyDescent="0.2">
      <c r="D180" s="492"/>
      <c r="E180" s="492"/>
      <c r="F180" s="492"/>
    </row>
    <row r="181" spans="1:10" s="377" customFormat="1" ht="36.75" customHeight="1" x14ac:dyDescent="0.25">
      <c r="B181" s="700" t="s">
        <v>183</v>
      </c>
      <c r="C181" s="700"/>
      <c r="D181" s="700"/>
      <c r="E181" s="700"/>
      <c r="F181" s="700"/>
      <c r="H181" s="381"/>
    </row>
    <row r="182" spans="1:10" ht="15" customHeight="1" x14ac:dyDescent="0.2">
      <c r="B182" s="427" t="s">
        <v>178</v>
      </c>
      <c r="C182" s="428"/>
      <c r="D182" s="428"/>
      <c r="E182" s="428"/>
      <c r="F182" s="428"/>
    </row>
  </sheetData>
  <mergeCells count="6">
    <mergeCell ref="B181:F181"/>
    <mergeCell ref="B2:F2"/>
    <mergeCell ref="B3:F3"/>
    <mergeCell ref="B5:C6"/>
    <mergeCell ref="F5:F6"/>
    <mergeCell ref="B8:C8"/>
  </mergeCells>
  <printOptions horizontalCentered="1"/>
  <pageMargins left="0.39370078740157483" right="0.39370078740157483" top="0.39370078740157483" bottom="0.39370078740157483" header="0" footer="0"/>
  <pageSetup paperSize="9" scale="65" orientation="portrait" r:id="rId1"/>
  <headerFooter alignWithMargins="0"/>
  <rowBreaks count="1" manualBreakCount="1">
    <brk id="90" min="1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01A4-751F-422E-89A7-09EFDB79FD12}">
  <dimension ref="B2:H53"/>
  <sheetViews>
    <sheetView showGridLines="0" topLeftCell="A3" zoomScaleNormal="100" zoomScaleSheetLayoutView="100" workbookViewId="0">
      <selection activeCell="E27" sqref="E27"/>
    </sheetView>
  </sheetViews>
  <sheetFormatPr baseColWidth="10" defaultColWidth="9.140625" defaultRowHeight="12.75" x14ac:dyDescent="0.2"/>
  <cols>
    <col min="1" max="1" width="2.28515625" style="431" customWidth="1"/>
    <col min="2" max="2" width="2.140625" style="431" customWidth="1"/>
    <col min="3" max="3" width="33.85546875" style="431" bestFit="1" customWidth="1"/>
    <col min="4" max="6" width="22.7109375" style="433" customWidth="1"/>
    <col min="7" max="7" width="0.5703125" style="431" customWidth="1"/>
    <col min="8" max="8" width="10.140625" style="431" bestFit="1" customWidth="1"/>
    <col min="9" max="16384" width="9.140625" style="431"/>
  </cols>
  <sheetData>
    <row r="2" spans="2:8" ht="42.75" customHeight="1" x14ac:dyDescent="0.25">
      <c r="B2" s="711" t="s">
        <v>184</v>
      </c>
      <c r="C2" s="711"/>
      <c r="D2" s="711"/>
      <c r="E2" s="711"/>
      <c r="F2" s="711"/>
      <c r="G2" s="711"/>
    </row>
    <row r="3" spans="2:8" ht="16.5" x14ac:dyDescent="0.25">
      <c r="B3" s="712" t="s">
        <v>171</v>
      </c>
      <c r="C3" s="712"/>
      <c r="D3" s="712"/>
      <c r="E3" s="712"/>
      <c r="F3" s="712"/>
      <c r="G3" s="712"/>
    </row>
    <row r="5" spans="2:8" s="468" customFormat="1" ht="18" customHeight="1" x14ac:dyDescent="0.2">
      <c r="B5" s="713" t="s">
        <v>172</v>
      </c>
      <c r="C5" s="715"/>
      <c r="D5" s="461" t="s">
        <v>180</v>
      </c>
      <c r="E5" s="434" t="s">
        <v>180</v>
      </c>
      <c r="F5" s="713" t="s">
        <v>56</v>
      </c>
      <c r="G5" s="715"/>
    </row>
    <row r="6" spans="2:8" s="468" customFormat="1" ht="18" customHeight="1" x14ac:dyDescent="0.2">
      <c r="B6" s="716"/>
      <c r="C6" s="718"/>
      <c r="D6" s="436" t="s">
        <v>175</v>
      </c>
      <c r="E6" s="437" t="s">
        <v>185</v>
      </c>
      <c r="F6" s="716"/>
      <c r="G6" s="718"/>
    </row>
    <row r="7" spans="2:8" s="468" customFormat="1" x14ac:dyDescent="0.2">
      <c r="B7" s="493"/>
      <c r="C7" s="462"/>
      <c r="D7" s="494"/>
      <c r="E7" s="494"/>
      <c r="F7" s="494"/>
      <c r="G7" s="460"/>
    </row>
    <row r="8" spans="2:8" s="462" customFormat="1" ht="18" customHeight="1" x14ac:dyDescent="0.25">
      <c r="B8" s="723" t="s">
        <v>56</v>
      </c>
      <c r="C8" s="724"/>
      <c r="D8" s="440">
        <f>D10+D15+D25+D21+D29+D32+D38+D42+D47</f>
        <v>10204.949000000001</v>
      </c>
      <c r="E8" s="440">
        <f>E10+E15+E25+E21+E29+E32+E38+E42+E47</f>
        <v>7207.5489999999982</v>
      </c>
      <c r="F8" s="440">
        <f>F10+F15+F25+F21+F29+F32+F38+F42+F47</f>
        <v>17412.498000000003</v>
      </c>
      <c r="G8" s="495"/>
      <c r="H8" s="496"/>
    </row>
    <row r="9" spans="2:8" s="413" customFormat="1" ht="18" customHeight="1" x14ac:dyDescent="0.25">
      <c r="B9" s="402"/>
      <c r="D9" s="451"/>
      <c r="E9" s="451"/>
      <c r="F9" s="451"/>
      <c r="G9" s="497"/>
      <c r="H9" s="496"/>
    </row>
    <row r="10" spans="2:8" s="413" customFormat="1" ht="18" customHeight="1" x14ac:dyDescent="0.25">
      <c r="B10" s="498"/>
      <c r="C10" s="499" t="s">
        <v>65</v>
      </c>
      <c r="D10" s="448">
        <f>SUM(D11:D13)</f>
        <v>1500.7190000000001</v>
      </c>
      <c r="E10" s="448">
        <f>SUM(E11:E13)</f>
        <v>448.55519999999996</v>
      </c>
      <c r="F10" s="448">
        <f>SUM(F11:F13)</f>
        <v>1949.2742000000001</v>
      </c>
      <c r="G10" s="500"/>
      <c r="H10" s="496"/>
    </row>
    <row r="11" spans="2:8" s="413" customFormat="1" ht="21" customHeight="1" x14ac:dyDescent="0.25">
      <c r="B11" s="402"/>
      <c r="C11" s="413" t="s">
        <v>66</v>
      </c>
      <c r="D11" s="113">
        <v>1492.279</v>
      </c>
      <c r="E11" s="501">
        <v>442.36319999999995</v>
      </c>
      <c r="F11" s="451">
        <f>SUM(D11:E11)</f>
        <v>1934.6422</v>
      </c>
      <c r="G11" s="497"/>
      <c r="H11" s="496"/>
    </row>
    <row r="12" spans="2:8" s="505" customFormat="1" ht="21" customHeight="1" x14ac:dyDescent="0.25">
      <c r="B12" s="502"/>
      <c r="C12" s="503" t="s">
        <v>168</v>
      </c>
      <c r="D12" s="113">
        <v>8.44</v>
      </c>
      <c r="E12" s="501">
        <v>0</v>
      </c>
      <c r="F12" s="451">
        <f>SUM(D12:E12)</f>
        <v>8.44</v>
      </c>
      <c r="G12" s="504"/>
      <c r="H12" s="496"/>
    </row>
    <row r="13" spans="2:8" s="505" customFormat="1" ht="21" customHeight="1" x14ac:dyDescent="0.25">
      <c r="B13" s="502"/>
      <c r="C13" s="503" t="s">
        <v>82</v>
      </c>
      <c r="D13" s="113">
        <v>0</v>
      </c>
      <c r="E13" s="501">
        <v>6.1920000000000002</v>
      </c>
      <c r="F13" s="451">
        <f>SUM(D13:E13)</f>
        <v>6.1920000000000002</v>
      </c>
      <c r="G13" s="504"/>
      <c r="H13" s="496"/>
    </row>
    <row r="14" spans="2:8" s="413" customFormat="1" ht="15.75" customHeight="1" x14ac:dyDescent="0.25">
      <c r="B14" s="402"/>
      <c r="D14" s="451"/>
      <c r="E14" s="451"/>
      <c r="F14" s="451"/>
      <c r="G14" s="497"/>
      <c r="H14" s="496"/>
    </row>
    <row r="15" spans="2:8" s="413" customFormat="1" ht="18" customHeight="1" x14ac:dyDescent="0.25">
      <c r="B15" s="498"/>
      <c r="C15" s="499" t="s">
        <v>70</v>
      </c>
      <c r="D15" s="448">
        <f>SUM(D16:D19)</f>
        <v>0</v>
      </c>
      <c r="E15" s="448">
        <f>SUM(E16:E19)</f>
        <v>368.59499999999997</v>
      </c>
      <c r="F15" s="506">
        <f>SUM(F16:F19)</f>
        <v>368.59499999999997</v>
      </c>
      <c r="G15" s="500"/>
      <c r="H15" s="496"/>
    </row>
    <row r="16" spans="2:8" s="413" customFormat="1" ht="21" customHeight="1" x14ac:dyDescent="0.25">
      <c r="B16" s="402"/>
      <c r="C16" s="104" t="s">
        <v>157</v>
      </c>
      <c r="D16" s="113">
        <v>0</v>
      </c>
      <c r="E16" s="501">
        <v>60.29</v>
      </c>
      <c r="F16" s="451">
        <f>SUM(D16:E16)</f>
        <v>60.29</v>
      </c>
      <c r="G16" s="497"/>
      <c r="H16" s="496"/>
    </row>
    <row r="17" spans="2:8" s="413" customFormat="1" ht="21" hidden="1" customHeight="1" x14ac:dyDescent="0.25">
      <c r="B17" s="402"/>
      <c r="C17" s="104" t="s">
        <v>158</v>
      </c>
      <c r="D17" s="113">
        <v>0</v>
      </c>
      <c r="E17" s="501">
        <v>7.91</v>
      </c>
      <c r="F17" s="451">
        <f>SUM(D17:E17)</f>
        <v>7.91</v>
      </c>
      <c r="G17" s="497"/>
      <c r="H17" s="496"/>
    </row>
    <row r="18" spans="2:8" s="413" customFormat="1" ht="21" customHeight="1" x14ac:dyDescent="0.25">
      <c r="B18" s="402"/>
      <c r="C18" s="104" t="s">
        <v>66</v>
      </c>
      <c r="D18" s="113">
        <v>0</v>
      </c>
      <c r="E18" s="501">
        <v>300.39499999999998</v>
      </c>
      <c r="F18" s="451">
        <f>SUM(D18:E18)</f>
        <v>300.39499999999998</v>
      </c>
      <c r="G18" s="497"/>
      <c r="H18" s="496"/>
    </row>
    <row r="19" spans="2:8" s="104" customFormat="1" ht="21" customHeight="1" x14ac:dyDescent="0.25">
      <c r="B19" s="244"/>
      <c r="C19" s="104" t="s">
        <v>159</v>
      </c>
      <c r="D19" s="113">
        <v>0</v>
      </c>
      <c r="E19" s="113">
        <v>0</v>
      </c>
      <c r="F19" s="451">
        <f>SUM(D19:E19)</f>
        <v>0</v>
      </c>
      <c r="G19" s="507"/>
      <c r="H19" s="496"/>
    </row>
    <row r="20" spans="2:8" s="104" customFormat="1" ht="18" customHeight="1" x14ac:dyDescent="0.25">
      <c r="B20" s="244"/>
      <c r="D20" s="113"/>
      <c r="E20" s="113"/>
      <c r="F20" s="113"/>
      <c r="G20" s="507"/>
      <c r="H20" s="496"/>
    </row>
    <row r="21" spans="2:8" s="413" customFormat="1" ht="18" customHeight="1" x14ac:dyDescent="0.25">
      <c r="B21" s="498"/>
      <c r="C21" s="499" t="s">
        <v>74</v>
      </c>
      <c r="D21" s="448">
        <f>SUM(D22:D23)</f>
        <v>0</v>
      </c>
      <c r="E21" s="448">
        <f>SUM(E22:E23)</f>
        <v>158.00900000000001</v>
      </c>
      <c r="F21" s="448">
        <f>SUM(F22:F23)</f>
        <v>158.00900000000001</v>
      </c>
      <c r="G21" s="500"/>
      <c r="H21" s="496"/>
    </row>
    <row r="22" spans="2:8" s="413" customFormat="1" ht="21" customHeight="1" x14ac:dyDescent="0.25">
      <c r="B22" s="402"/>
      <c r="C22" s="413" t="s">
        <v>66</v>
      </c>
      <c r="D22" s="451">
        <v>0</v>
      </c>
      <c r="E22" s="113">
        <v>154.691</v>
      </c>
      <c r="F22" s="451">
        <f>SUM(D22:E22)</f>
        <v>154.691</v>
      </c>
      <c r="G22" s="497"/>
      <c r="H22" s="496"/>
    </row>
    <row r="23" spans="2:8" s="413" customFormat="1" ht="21" customHeight="1" x14ac:dyDescent="0.25">
      <c r="B23" s="402"/>
      <c r="C23" s="413" t="s">
        <v>158</v>
      </c>
      <c r="D23" s="451">
        <v>0</v>
      </c>
      <c r="E23" s="113">
        <v>3.3180000000000001</v>
      </c>
      <c r="F23" s="451">
        <f>SUM(D23:E23)</f>
        <v>3.3180000000000001</v>
      </c>
      <c r="G23" s="497"/>
      <c r="H23" s="496"/>
    </row>
    <row r="24" spans="2:8" s="413" customFormat="1" ht="18" customHeight="1" x14ac:dyDescent="0.25">
      <c r="B24" s="402"/>
      <c r="D24" s="451"/>
      <c r="E24" s="451"/>
      <c r="F24" s="451"/>
      <c r="G24" s="497"/>
      <c r="H24" s="496"/>
    </row>
    <row r="25" spans="2:8" s="413" customFormat="1" ht="18" customHeight="1" x14ac:dyDescent="0.25">
      <c r="B25" s="498"/>
      <c r="C25" s="499" t="s">
        <v>81</v>
      </c>
      <c r="D25" s="448">
        <f>SUM(D26:D27)</f>
        <v>50</v>
      </c>
      <c r="E25" s="448">
        <f>SUM(E26:E27)</f>
        <v>705.09499999999991</v>
      </c>
      <c r="F25" s="448">
        <f>SUM(F26:F27)</f>
        <v>755.09499999999991</v>
      </c>
      <c r="G25" s="500"/>
      <c r="H25" s="496"/>
    </row>
    <row r="26" spans="2:8" s="413" customFormat="1" ht="21" customHeight="1" x14ac:dyDescent="0.25">
      <c r="B26" s="402"/>
      <c r="C26" s="413" t="s">
        <v>66</v>
      </c>
      <c r="D26" s="451">
        <v>0</v>
      </c>
      <c r="E26" s="113">
        <v>693.39199999999994</v>
      </c>
      <c r="F26" s="451">
        <f>SUM(D26:E26)</f>
        <v>693.39199999999994</v>
      </c>
      <c r="G26" s="497"/>
      <c r="H26" s="496"/>
    </row>
    <row r="27" spans="2:8" s="413" customFormat="1" ht="21" customHeight="1" x14ac:dyDescent="0.25">
      <c r="B27" s="402"/>
      <c r="C27" s="413" t="s">
        <v>186</v>
      </c>
      <c r="D27" s="451">
        <v>50</v>
      </c>
      <c r="E27" s="113">
        <v>11.702999999999999</v>
      </c>
      <c r="F27" s="451">
        <f>SUM(D27:E27)</f>
        <v>61.703000000000003</v>
      </c>
      <c r="G27" s="497"/>
      <c r="H27" s="496"/>
    </row>
    <row r="28" spans="2:8" s="413" customFormat="1" ht="18" customHeight="1" x14ac:dyDescent="0.25">
      <c r="B28" s="402"/>
      <c r="D28" s="451"/>
      <c r="E28" s="451"/>
      <c r="F28" s="451"/>
      <c r="G28" s="497"/>
      <c r="H28" s="496"/>
    </row>
    <row r="29" spans="2:8" s="413" customFormat="1" ht="18" customHeight="1" x14ac:dyDescent="0.25">
      <c r="B29" s="498"/>
      <c r="C29" s="499" t="s">
        <v>86</v>
      </c>
      <c r="D29" s="448">
        <f>SUM(D30)</f>
        <v>43.75</v>
      </c>
      <c r="E29" s="448">
        <f>SUM(E30)</f>
        <v>0</v>
      </c>
      <c r="F29" s="448">
        <f>SUM(F30)</f>
        <v>43.75</v>
      </c>
      <c r="G29" s="500"/>
      <c r="H29" s="496"/>
    </row>
    <row r="30" spans="2:8" s="413" customFormat="1" ht="21" customHeight="1" x14ac:dyDescent="0.25">
      <c r="B30" s="402"/>
      <c r="C30" s="413" t="s">
        <v>187</v>
      </c>
      <c r="D30" s="451">
        <v>43.75</v>
      </c>
      <c r="E30" s="113">
        <v>0</v>
      </c>
      <c r="F30" s="451">
        <f>SUM(D30:E30)</f>
        <v>43.75</v>
      </c>
      <c r="G30" s="497"/>
      <c r="H30" s="496"/>
    </row>
    <row r="31" spans="2:8" s="413" customFormat="1" ht="18" customHeight="1" x14ac:dyDescent="0.25">
      <c r="B31" s="402"/>
      <c r="D31" s="451"/>
      <c r="E31" s="451"/>
      <c r="F31" s="451"/>
      <c r="G31" s="497"/>
      <c r="H31" s="496"/>
    </row>
    <row r="32" spans="2:8" s="413" customFormat="1" ht="18" customHeight="1" x14ac:dyDescent="0.25">
      <c r="B32" s="498"/>
      <c r="C32" s="499" t="s">
        <v>93</v>
      </c>
      <c r="D32" s="448">
        <f>SUM(D33:D36)</f>
        <v>0</v>
      </c>
      <c r="E32" s="448">
        <f>SUM(E33:E36)</f>
        <v>149.93299999999999</v>
      </c>
      <c r="F32" s="506">
        <f>SUM(F33:F36)</f>
        <v>149.93299999999999</v>
      </c>
      <c r="G32" s="500"/>
      <c r="H32" s="496"/>
    </row>
    <row r="33" spans="2:8" s="413" customFormat="1" ht="21" customHeight="1" x14ac:dyDescent="0.25">
      <c r="B33" s="402"/>
      <c r="C33" s="413" t="s">
        <v>157</v>
      </c>
      <c r="D33" s="451">
        <v>0</v>
      </c>
      <c r="E33" s="113">
        <v>100</v>
      </c>
      <c r="F33" s="451">
        <f>SUM(D33:E33)</f>
        <v>100</v>
      </c>
      <c r="G33" s="497"/>
      <c r="H33" s="496"/>
    </row>
    <row r="34" spans="2:8" s="413" customFormat="1" ht="21" customHeight="1" x14ac:dyDescent="0.25">
      <c r="B34" s="402"/>
      <c r="C34" s="413" t="s">
        <v>82</v>
      </c>
      <c r="D34" s="451">
        <v>0</v>
      </c>
      <c r="E34" s="113">
        <v>10</v>
      </c>
      <c r="F34" s="451">
        <f>SUM(D34:E34)</f>
        <v>10</v>
      </c>
      <c r="G34" s="497"/>
      <c r="H34" s="496"/>
    </row>
    <row r="35" spans="2:8" s="413" customFormat="1" ht="21" customHeight="1" x14ac:dyDescent="0.25">
      <c r="B35" s="402"/>
      <c r="C35" s="413" t="s">
        <v>158</v>
      </c>
      <c r="D35" s="451">
        <v>0</v>
      </c>
      <c r="E35" s="113">
        <v>20</v>
      </c>
      <c r="F35" s="451">
        <f>SUM(D35:E35)</f>
        <v>20</v>
      </c>
      <c r="G35" s="497"/>
      <c r="H35" s="496"/>
    </row>
    <row r="36" spans="2:8" s="413" customFormat="1" ht="21" customHeight="1" x14ac:dyDescent="0.25">
      <c r="B36" s="402"/>
      <c r="C36" s="413" t="s">
        <v>168</v>
      </c>
      <c r="D36" s="451">
        <v>0</v>
      </c>
      <c r="E36" s="113">
        <v>19.933</v>
      </c>
      <c r="F36" s="451">
        <f>SUM(D36:E36)</f>
        <v>19.933</v>
      </c>
      <c r="G36" s="497"/>
      <c r="H36" s="496"/>
    </row>
    <row r="37" spans="2:8" s="413" customFormat="1" ht="21" customHeight="1" x14ac:dyDescent="0.25">
      <c r="B37" s="402"/>
      <c r="D37" s="451"/>
      <c r="E37" s="113"/>
      <c r="F37" s="451"/>
      <c r="G37" s="497"/>
      <c r="H37" s="496"/>
    </row>
    <row r="38" spans="2:8" s="413" customFormat="1" ht="18" customHeight="1" x14ac:dyDescent="0.25">
      <c r="B38" s="498"/>
      <c r="C38" s="499" t="s">
        <v>95</v>
      </c>
      <c r="D38" s="508">
        <f>SUM(D39:D40)</f>
        <v>8610.4800000000014</v>
      </c>
      <c r="E38" s="508">
        <f>SUM(E39:E40)</f>
        <v>4944.9557999999988</v>
      </c>
      <c r="F38" s="508">
        <f>SUM(F39:F40)</f>
        <v>13555.435799999999</v>
      </c>
      <c r="G38" s="500"/>
      <c r="H38" s="496"/>
    </row>
    <row r="39" spans="2:8" s="413" customFormat="1" ht="21" customHeight="1" x14ac:dyDescent="0.25">
      <c r="B39" s="402"/>
      <c r="C39" s="413" t="s">
        <v>66</v>
      </c>
      <c r="D39" s="509">
        <v>8465.4810000000016</v>
      </c>
      <c r="E39" s="123">
        <v>4944.9557999999988</v>
      </c>
      <c r="F39" s="509">
        <f>SUM(D39:E39)</f>
        <v>13410.436799999999</v>
      </c>
      <c r="G39" s="497"/>
      <c r="H39" s="496"/>
    </row>
    <row r="40" spans="2:8" s="413" customFormat="1" ht="21" customHeight="1" x14ac:dyDescent="0.25">
      <c r="B40" s="402"/>
      <c r="C40" s="413" t="s">
        <v>187</v>
      </c>
      <c r="D40" s="509">
        <v>144.999</v>
      </c>
      <c r="E40" s="123">
        <v>0</v>
      </c>
      <c r="F40" s="509">
        <f>SUM(D40:E40)</f>
        <v>144.999</v>
      </c>
      <c r="G40" s="497"/>
      <c r="H40" s="496"/>
    </row>
    <row r="41" spans="2:8" s="413" customFormat="1" ht="18" customHeight="1" x14ac:dyDescent="0.25">
      <c r="B41" s="402"/>
      <c r="D41" s="451"/>
      <c r="E41" s="451"/>
      <c r="F41" s="451"/>
      <c r="G41" s="497"/>
      <c r="H41" s="496"/>
    </row>
    <row r="42" spans="2:8" s="413" customFormat="1" ht="18" customHeight="1" x14ac:dyDescent="0.25">
      <c r="B42" s="498"/>
      <c r="C42" s="499" t="s">
        <v>99</v>
      </c>
      <c r="D42" s="448">
        <f>SUM(D43:D45)</f>
        <v>0</v>
      </c>
      <c r="E42" s="448">
        <f>SUM(E43:E45)</f>
        <v>392.16599999999994</v>
      </c>
      <c r="F42" s="506">
        <f>SUM(F43:F45)</f>
        <v>392.16599999999994</v>
      </c>
      <c r="G42" s="500"/>
      <c r="H42" s="496"/>
    </row>
    <row r="43" spans="2:8" s="413" customFormat="1" ht="21" hidden="1" customHeight="1" x14ac:dyDescent="0.25">
      <c r="B43" s="402"/>
      <c r="C43" s="413" t="s">
        <v>82</v>
      </c>
      <c r="D43" s="451"/>
      <c r="E43" s="113"/>
      <c r="F43" s="451">
        <f>SUM(D43:E43)</f>
        <v>0</v>
      </c>
      <c r="G43" s="497"/>
      <c r="H43" s="496"/>
    </row>
    <row r="44" spans="2:8" s="413" customFormat="1" ht="21" customHeight="1" x14ac:dyDescent="0.25">
      <c r="B44" s="402"/>
      <c r="C44" s="413" t="s">
        <v>157</v>
      </c>
      <c r="D44" s="451">
        <v>0</v>
      </c>
      <c r="E44" s="113">
        <v>119.93600000000001</v>
      </c>
      <c r="F44" s="451">
        <f>SUM(D44:E44)</f>
        <v>119.93600000000001</v>
      </c>
      <c r="G44" s="497"/>
      <c r="H44" s="496"/>
    </row>
    <row r="45" spans="2:8" s="413" customFormat="1" ht="21" customHeight="1" x14ac:dyDescent="0.25">
      <c r="B45" s="402"/>
      <c r="C45" s="413" t="s">
        <v>159</v>
      </c>
      <c r="D45" s="451">
        <v>0</v>
      </c>
      <c r="E45" s="113">
        <v>272.22999999999996</v>
      </c>
      <c r="F45" s="451">
        <f>SUM(D45:E45)</f>
        <v>272.22999999999996</v>
      </c>
      <c r="G45" s="497"/>
      <c r="H45" s="496"/>
    </row>
    <row r="46" spans="2:8" s="413" customFormat="1" ht="18" customHeight="1" x14ac:dyDescent="0.25">
      <c r="B46" s="402"/>
      <c r="D46" s="451"/>
      <c r="E46" s="451"/>
      <c r="F46" s="451"/>
      <c r="G46" s="497"/>
      <c r="H46" s="496"/>
    </row>
    <row r="47" spans="2:8" s="413" customFormat="1" ht="18" customHeight="1" x14ac:dyDescent="0.25">
      <c r="B47" s="498"/>
      <c r="C47" s="499" t="s">
        <v>101</v>
      </c>
      <c r="D47" s="448">
        <f>SUM(D48:D49)</f>
        <v>0</v>
      </c>
      <c r="E47" s="448">
        <f>SUM(E48:E49)</f>
        <v>40.24</v>
      </c>
      <c r="F47" s="448">
        <f>SUM(F48:F49)</f>
        <v>40.24</v>
      </c>
      <c r="G47" s="500"/>
      <c r="H47" s="496"/>
    </row>
    <row r="48" spans="2:8" s="413" customFormat="1" ht="21" customHeight="1" x14ac:dyDescent="0.25">
      <c r="B48" s="402"/>
      <c r="C48" s="413" t="s">
        <v>188</v>
      </c>
      <c r="D48" s="451">
        <v>0</v>
      </c>
      <c r="E48" s="353">
        <v>30</v>
      </c>
      <c r="F48" s="451">
        <f>SUM(D48:E48)</f>
        <v>30</v>
      </c>
      <c r="G48" s="497"/>
      <c r="H48" s="496"/>
    </row>
    <row r="49" spans="2:8" s="413" customFormat="1" ht="21" customHeight="1" x14ac:dyDescent="0.25">
      <c r="B49" s="402"/>
      <c r="C49" s="413" t="s">
        <v>66</v>
      </c>
      <c r="D49" s="451">
        <v>0</v>
      </c>
      <c r="E49" s="113">
        <v>10.24</v>
      </c>
      <c r="F49" s="451">
        <f>SUM(D49:E49)</f>
        <v>10.24</v>
      </c>
      <c r="G49" s="497"/>
      <c r="H49" s="496"/>
    </row>
    <row r="50" spans="2:8" s="413" customFormat="1" x14ac:dyDescent="0.25">
      <c r="B50" s="510"/>
      <c r="C50" s="511"/>
      <c r="D50" s="512"/>
      <c r="E50" s="512"/>
      <c r="F50" s="513"/>
      <c r="G50" s="514"/>
    </row>
    <row r="51" spans="2:8" ht="10.5" customHeight="1" x14ac:dyDescent="0.2"/>
    <row r="52" spans="2:8" s="377" customFormat="1" ht="40.15" customHeight="1" x14ac:dyDescent="0.25">
      <c r="B52" s="700" t="s">
        <v>150</v>
      </c>
      <c r="C52" s="700"/>
      <c r="D52" s="700"/>
      <c r="E52" s="700"/>
      <c r="F52" s="700"/>
      <c r="G52" s="700"/>
      <c r="H52" s="381"/>
    </row>
    <row r="53" spans="2:8" ht="15" customHeight="1" x14ac:dyDescent="0.2">
      <c r="B53" s="427" t="s">
        <v>178</v>
      </c>
      <c r="C53" s="428"/>
      <c r="D53" s="428"/>
      <c r="E53" s="428"/>
      <c r="F53" s="428"/>
      <c r="G53" s="428"/>
    </row>
  </sheetData>
  <mergeCells count="6">
    <mergeCell ref="B52:G52"/>
    <mergeCell ref="B2:G2"/>
    <mergeCell ref="B3:G3"/>
    <mergeCell ref="B5:C6"/>
    <mergeCell ref="F5:G6"/>
    <mergeCell ref="B8:C8"/>
  </mergeCells>
  <printOptions horizontalCentered="1"/>
  <pageMargins left="0.39370078740157483" right="0.39370078740157483" top="0.39370078740157483" bottom="0.39370078740157483" header="0" footer="0"/>
  <pageSetup paperSize="9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AB62-9C34-4F99-80E5-8A3A62529F1D}">
  <dimension ref="B2:H61"/>
  <sheetViews>
    <sheetView showGridLines="0" zoomScaleNormal="100" zoomScaleSheetLayoutView="100" workbookViewId="0">
      <selection activeCell="L36" sqref="L36"/>
    </sheetView>
  </sheetViews>
  <sheetFormatPr baseColWidth="10" defaultColWidth="9.140625" defaultRowHeight="12.75" x14ac:dyDescent="0.2"/>
  <cols>
    <col min="1" max="1" width="1.7109375" style="431" customWidth="1"/>
    <col min="2" max="2" width="2.7109375" style="431" customWidth="1"/>
    <col min="3" max="3" width="37.85546875" style="431" bestFit="1" customWidth="1"/>
    <col min="4" max="6" width="22.7109375" style="431" customWidth="1"/>
    <col min="7" max="7" width="1" style="431" customWidth="1"/>
    <col min="8" max="8" width="9.7109375" style="431" customWidth="1"/>
    <col min="9" max="16384" width="9.140625" style="431"/>
  </cols>
  <sheetData>
    <row r="2" spans="2:8" ht="16.5" x14ac:dyDescent="0.25">
      <c r="B2" s="515"/>
      <c r="C2" s="515"/>
      <c r="D2" s="515"/>
      <c r="E2" s="515"/>
      <c r="F2" s="515"/>
      <c r="G2" s="515"/>
    </row>
    <row r="3" spans="2:8" s="459" customFormat="1" ht="33.75" customHeight="1" x14ac:dyDescent="0.25">
      <c r="B3" s="711" t="s">
        <v>189</v>
      </c>
      <c r="C3" s="711"/>
      <c r="D3" s="711"/>
      <c r="E3" s="711"/>
      <c r="F3" s="711"/>
      <c r="G3" s="711"/>
    </row>
    <row r="4" spans="2:8" ht="16.5" x14ac:dyDescent="0.25">
      <c r="B4" s="712" t="s">
        <v>171</v>
      </c>
      <c r="C4" s="712"/>
      <c r="D4" s="712"/>
      <c r="E4" s="712"/>
      <c r="F4" s="712"/>
      <c r="G4" s="712"/>
    </row>
    <row r="5" spans="2:8" ht="15.75" customHeight="1" x14ac:dyDescent="0.2"/>
    <row r="6" spans="2:8" s="468" customFormat="1" ht="18" customHeight="1" x14ac:dyDescent="0.2">
      <c r="B6" s="713" t="s">
        <v>172</v>
      </c>
      <c r="C6" s="714"/>
      <c r="D6" s="516" t="s">
        <v>190</v>
      </c>
      <c r="E6" s="517" t="s">
        <v>180</v>
      </c>
      <c r="F6" s="726" t="s">
        <v>56</v>
      </c>
      <c r="G6" s="727"/>
    </row>
    <row r="7" spans="2:8" s="468" customFormat="1" ht="18" customHeight="1" x14ac:dyDescent="0.2">
      <c r="B7" s="716"/>
      <c r="C7" s="717"/>
      <c r="D7" s="436" t="s">
        <v>175</v>
      </c>
      <c r="E7" s="518" t="s">
        <v>176</v>
      </c>
      <c r="F7" s="728"/>
      <c r="G7" s="729"/>
    </row>
    <row r="8" spans="2:8" x14ac:dyDescent="0.2">
      <c r="B8" s="438"/>
      <c r="D8" s="519"/>
      <c r="E8" s="519"/>
      <c r="F8" s="519"/>
      <c r="G8" s="520"/>
    </row>
    <row r="9" spans="2:8" x14ac:dyDescent="0.2">
      <c r="B9" s="719" t="s">
        <v>56</v>
      </c>
      <c r="C9" s="720"/>
      <c r="D9" s="469">
        <f>+D11+D13+D15+D17+D19+D21+D23+D27+D29+D31+D34+D36+D40+D42+D44+D46+D48+D50+D52+D54+D56</f>
        <v>461.613</v>
      </c>
      <c r="E9" s="469">
        <f>+E11+E13+E15+E17+E19+E21+E23+E27+E29+E31+E34+E36+E40+E42+E44+E46+E48+E50+E52+E54+E56</f>
        <v>1814.3673999999999</v>
      </c>
      <c r="F9" s="469">
        <f>+F11+F13+F15+F17+F19+F21+F23+F27+F29+F31+F34+F36+F40+F42+F44+F46+F48+F50+F52+F54+F56</f>
        <v>2275.9803999999995</v>
      </c>
      <c r="G9" s="521"/>
      <c r="H9" s="443"/>
    </row>
    <row r="10" spans="2:8" x14ac:dyDescent="0.2">
      <c r="B10" s="438"/>
      <c r="D10" s="185"/>
      <c r="E10" s="185"/>
      <c r="F10" s="522"/>
      <c r="G10" s="523"/>
      <c r="H10" s="443"/>
    </row>
    <row r="11" spans="2:8" hidden="1" x14ac:dyDescent="0.2">
      <c r="B11" s="445"/>
      <c r="C11" s="446" t="s">
        <v>57</v>
      </c>
      <c r="D11" s="479">
        <f>SUM(D12)</f>
        <v>0</v>
      </c>
      <c r="E11" s="479">
        <f>SUM(E12)</f>
        <v>0</v>
      </c>
      <c r="F11" s="479">
        <f>SUM(F12)</f>
        <v>0</v>
      </c>
      <c r="G11" s="524"/>
      <c r="H11" s="443"/>
    </row>
    <row r="12" spans="2:8" hidden="1" x14ac:dyDescent="0.2">
      <c r="B12" s="438"/>
      <c r="C12" s="431" t="s">
        <v>165</v>
      </c>
      <c r="D12" s="486"/>
      <c r="E12" s="476"/>
      <c r="F12" s="522">
        <f>D12+E12</f>
        <v>0</v>
      </c>
      <c r="G12" s="523"/>
      <c r="H12" s="443"/>
    </row>
    <row r="13" spans="2:8" x14ac:dyDescent="0.2">
      <c r="B13" s="445"/>
      <c r="C13" s="446" t="s">
        <v>65</v>
      </c>
      <c r="D13" s="479">
        <f>SUM(D14)</f>
        <v>0</v>
      </c>
      <c r="E13" s="479">
        <f>SUM(E14)</f>
        <v>5.7392000000000003</v>
      </c>
      <c r="F13" s="479">
        <f>SUM(F14)</f>
        <v>5.7392000000000003</v>
      </c>
      <c r="G13" s="524"/>
      <c r="H13" s="443"/>
    </row>
    <row r="14" spans="2:8" x14ac:dyDescent="0.2">
      <c r="B14" s="438"/>
      <c r="C14" s="431" t="s">
        <v>64</v>
      </c>
      <c r="D14" s="476">
        <v>0</v>
      </c>
      <c r="E14" s="476">
        <v>5.7392000000000003</v>
      </c>
      <c r="F14" s="522">
        <f>D14+E14</f>
        <v>5.7392000000000003</v>
      </c>
      <c r="G14" s="523"/>
      <c r="H14" s="443"/>
    </row>
    <row r="15" spans="2:8" x14ac:dyDescent="0.2">
      <c r="B15" s="445"/>
      <c r="C15" s="446" t="s">
        <v>69</v>
      </c>
      <c r="D15" s="479">
        <f>SUM(D16)</f>
        <v>0</v>
      </c>
      <c r="E15" s="479">
        <f>SUM(E16)</f>
        <v>21.587</v>
      </c>
      <c r="F15" s="479">
        <f>SUM(F16)</f>
        <v>21.587</v>
      </c>
      <c r="G15" s="524"/>
      <c r="H15" s="443"/>
    </row>
    <row r="16" spans="2:8" x14ac:dyDescent="0.2">
      <c r="B16" s="438"/>
      <c r="C16" s="431" t="s">
        <v>64</v>
      </c>
      <c r="D16" s="188">
        <v>0</v>
      </c>
      <c r="E16" s="185">
        <v>21.587</v>
      </c>
      <c r="F16" s="522">
        <f>D16+E16</f>
        <v>21.587</v>
      </c>
      <c r="G16" s="523"/>
      <c r="H16" s="443"/>
    </row>
    <row r="17" spans="2:8" x14ac:dyDescent="0.2">
      <c r="B17" s="445"/>
      <c r="C17" s="446" t="s">
        <v>70</v>
      </c>
      <c r="D17" s="479">
        <f>SUM(D18)</f>
        <v>0</v>
      </c>
      <c r="E17" s="479">
        <f>SUM(E18)</f>
        <v>112.705</v>
      </c>
      <c r="F17" s="479">
        <f>SUM(F18)</f>
        <v>112.705</v>
      </c>
      <c r="G17" s="524"/>
      <c r="H17" s="443"/>
    </row>
    <row r="18" spans="2:8" x14ac:dyDescent="0.2">
      <c r="B18" s="438"/>
      <c r="C18" s="431" t="s">
        <v>64</v>
      </c>
      <c r="D18" s="188">
        <v>0</v>
      </c>
      <c r="E18" s="476">
        <v>112.705</v>
      </c>
      <c r="F18" s="522">
        <f>D18+E18</f>
        <v>112.705</v>
      </c>
      <c r="G18" s="523"/>
      <c r="H18" s="443"/>
    </row>
    <row r="19" spans="2:8" x14ac:dyDescent="0.2">
      <c r="B19" s="445"/>
      <c r="C19" s="446" t="s">
        <v>71</v>
      </c>
      <c r="D19" s="479">
        <f>SUM(D20)</f>
        <v>0</v>
      </c>
      <c r="E19" s="479">
        <f>SUM(E20)</f>
        <v>26.524000000000004</v>
      </c>
      <c r="F19" s="479">
        <f>SUM(F20)</f>
        <v>26.524000000000004</v>
      </c>
      <c r="G19" s="524"/>
      <c r="H19" s="443"/>
    </row>
    <row r="20" spans="2:8" x14ac:dyDescent="0.2">
      <c r="B20" s="438"/>
      <c r="C20" s="431" t="s">
        <v>64</v>
      </c>
      <c r="D20" s="188">
        <v>0</v>
      </c>
      <c r="E20" s="476">
        <v>26.524000000000004</v>
      </c>
      <c r="F20" s="522">
        <f>D20+E20</f>
        <v>26.524000000000004</v>
      </c>
      <c r="G20" s="523"/>
      <c r="H20" s="443"/>
    </row>
    <row r="21" spans="2:8" x14ac:dyDescent="0.2">
      <c r="B21" s="445"/>
      <c r="C21" s="446" t="s">
        <v>73</v>
      </c>
      <c r="D21" s="479">
        <f>SUM(D22)</f>
        <v>0</v>
      </c>
      <c r="E21" s="479">
        <f>SUM(E22)</f>
        <v>3</v>
      </c>
      <c r="F21" s="479">
        <f>SUM(F22)</f>
        <v>3</v>
      </c>
      <c r="G21" s="524"/>
      <c r="H21" s="443"/>
    </row>
    <row r="22" spans="2:8" x14ac:dyDescent="0.2">
      <c r="B22" s="438"/>
      <c r="C22" s="431" t="s">
        <v>64</v>
      </c>
      <c r="D22" s="188">
        <v>0</v>
      </c>
      <c r="E22" s="476">
        <v>3</v>
      </c>
      <c r="F22" s="522">
        <f>D22+E22</f>
        <v>3</v>
      </c>
      <c r="G22" s="523"/>
      <c r="H22" s="443"/>
    </row>
    <row r="23" spans="2:8" x14ac:dyDescent="0.2">
      <c r="B23" s="445"/>
      <c r="C23" s="446" t="s">
        <v>76</v>
      </c>
      <c r="D23" s="479">
        <f>SUM(D24:D26)</f>
        <v>81.992000000000004</v>
      </c>
      <c r="E23" s="479">
        <f>SUM(E24:E26)</f>
        <v>84.871199999999988</v>
      </c>
      <c r="F23" s="479">
        <f>SUM(F24:F26)</f>
        <v>166.86320000000001</v>
      </c>
      <c r="G23" s="524"/>
      <c r="H23" s="443"/>
    </row>
    <row r="24" spans="2:8" x14ac:dyDescent="0.2">
      <c r="B24" s="438"/>
      <c r="C24" s="431" t="s">
        <v>64</v>
      </c>
      <c r="D24" s="188">
        <v>81.992000000000004</v>
      </c>
      <c r="E24" s="476">
        <v>84.871199999999988</v>
      </c>
      <c r="F24" s="522">
        <f>D24+E24</f>
        <v>166.86320000000001</v>
      </c>
      <c r="G24" s="523"/>
      <c r="H24" s="443"/>
    </row>
    <row r="25" spans="2:8" hidden="1" x14ac:dyDescent="0.2">
      <c r="B25" s="438"/>
      <c r="C25" s="431" t="s">
        <v>77</v>
      </c>
      <c r="D25" s="188"/>
      <c r="E25" s="476"/>
      <c r="F25" s="522">
        <f>D25+E25</f>
        <v>0</v>
      </c>
      <c r="G25" s="523"/>
      <c r="H25" s="443"/>
    </row>
    <row r="26" spans="2:8" hidden="1" x14ac:dyDescent="0.2">
      <c r="B26" s="438"/>
      <c r="C26" s="431" t="s">
        <v>165</v>
      </c>
      <c r="D26" s="486"/>
      <c r="E26" s="476">
        <v>0</v>
      </c>
      <c r="F26" s="522">
        <f>D26+E26</f>
        <v>0</v>
      </c>
      <c r="G26" s="523"/>
      <c r="H26" s="443"/>
    </row>
    <row r="27" spans="2:8" x14ac:dyDescent="0.2">
      <c r="B27" s="445"/>
      <c r="C27" s="446" t="s">
        <v>78</v>
      </c>
      <c r="D27" s="479">
        <f>SUM(D28)</f>
        <v>71.405000000000001</v>
      </c>
      <c r="E27" s="479">
        <f>SUM(E28)</f>
        <v>96.466499999999996</v>
      </c>
      <c r="F27" s="479">
        <f>SUM(F28)</f>
        <v>167.8715</v>
      </c>
      <c r="G27" s="524"/>
      <c r="H27" s="443"/>
    </row>
    <row r="28" spans="2:8" x14ac:dyDescent="0.2">
      <c r="B28" s="438"/>
      <c r="C28" s="431" t="s">
        <v>64</v>
      </c>
      <c r="D28" s="486">
        <v>71.405000000000001</v>
      </c>
      <c r="E28" s="476">
        <v>96.466499999999996</v>
      </c>
      <c r="F28" s="522">
        <f>D28+E28</f>
        <v>167.8715</v>
      </c>
      <c r="G28" s="523"/>
      <c r="H28" s="443"/>
    </row>
    <row r="29" spans="2:8" x14ac:dyDescent="0.2">
      <c r="B29" s="445"/>
      <c r="C29" s="446" t="s">
        <v>79</v>
      </c>
      <c r="D29" s="479">
        <f>SUM(D30)</f>
        <v>0</v>
      </c>
      <c r="E29" s="479">
        <f>SUM(E30)</f>
        <v>45.972999999999999</v>
      </c>
      <c r="F29" s="479">
        <f>SUM(F30)</f>
        <v>45.972999999999999</v>
      </c>
      <c r="G29" s="524"/>
      <c r="H29" s="443"/>
    </row>
    <row r="30" spans="2:8" x14ac:dyDescent="0.2">
      <c r="B30" s="438"/>
      <c r="C30" s="431" t="s">
        <v>64</v>
      </c>
      <c r="D30" s="486">
        <v>0</v>
      </c>
      <c r="E30" s="476">
        <v>45.972999999999999</v>
      </c>
      <c r="F30" s="522">
        <f>D30+E30</f>
        <v>45.972999999999999</v>
      </c>
      <c r="G30" s="523"/>
      <c r="H30" s="443"/>
    </row>
    <row r="31" spans="2:8" x14ac:dyDescent="0.2">
      <c r="B31" s="445"/>
      <c r="C31" s="446" t="s">
        <v>83</v>
      </c>
      <c r="D31" s="479">
        <f>SUM(D32:D33)</f>
        <v>0</v>
      </c>
      <c r="E31" s="479">
        <f>SUM(E32:E33)</f>
        <v>84.358499999999992</v>
      </c>
      <c r="F31" s="479">
        <f>SUM(F32:F33)</f>
        <v>84.358499999999992</v>
      </c>
      <c r="G31" s="524"/>
      <c r="H31" s="443"/>
    </row>
    <row r="32" spans="2:8" x14ac:dyDescent="0.2">
      <c r="B32" s="438"/>
      <c r="C32" s="431" t="s">
        <v>64</v>
      </c>
      <c r="D32" s="476">
        <v>0</v>
      </c>
      <c r="E32" s="476">
        <v>84.094499999999996</v>
      </c>
      <c r="F32" s="522">
        <f>D32+E32</f>
        <v>84.094499999999996</v>
      </c>
      <c r="G32" s="523"/>
      <c r="H32" s="443"/>
    </row>
    <row r="33" spans="2:8" x14ac:dyDescent="0.2">
      <c r="B33" s="438"/>
      <c r="C33" s="431" t="s">
        <v>165</v>
      </c>
      <c r="D33" s="476">
        <v>0</v>
      </c>
      <c r="E33" s="476">
        <v>0.26400000000000001</v>
      </c>
      <c r="F33" s="522">
        <f>D33+E33</f>
        <v>0.26400000000000001</v>
      </c>
      <c r="G33" s="523"/>
      <c r="H33" s="443"/>
    </row>
    <row r="34" spans="2:8" x14ac:dyDescent="0.2">
      <c r="B34" s="445"/>
      <c r="C34" s="446" t="s">
        <v>84</v>
      </c>
      <c r="D34" s="479">
        <f>SUM(D35)</f>
        <v>0</v>
      </c>
      <c r="E34" s="479">
        <f>SUM(E35)</f>
        <v>3.6309999999999998</v>
      </c>
      <c r="F34" s="479">
        <f>SUM(F35)</f>
        <v>3.6309999999999998</v>
      </c>
      <c r="G34" s="524"/>
      <c r="H34" s="443"/>
    </row>
    <row r="35" spans="2:8" x14ac:dyDescent="0.2">
      <c r="B35" s="438"/>
      <c r="C35" s="431" t="s">
        <v>64</v>
      </c>
      <c r="D35" s="476">
        <v>0</v>
      </c>
      <c r="E35" s="476">
        <v>3.6309999999999998</v>
      </c>
      <c r="F35" s="522">
        <f>D35+E35</f>
        <v>3.6309999999999998</v>
      </c>
      <c r="G35" s="523"/>
      <c r="H35" s="443"/>
    </row>
    <row r="36" spans="2:8" x14ac:dyDescent="0.2">
      <c r="B36" s="445"/>
      <c r="C36" s="446" t="s">
        <v>86</v>
      </c>
      <c r="D36" s="479">
        <f>SUM(D37:D39)</f>
        <v>0</v>
      </c>
      <c r="E36" s="479">
        <f>SUM(E37:E39)</f>
        <v>69.813000000000002</v>
      </c>
      <c r="F36" s="479">
        <f>SUM(F37:F39)</f>
        <v>69.813000000000002</v>
      </c>
      <c r="G36" s="524"/>
      <c r="H36" s="443"/>
    </row>
    <row r="37" spans="2:8" x14ac:dyDescent="0.2">
      <c r="B37" s="438"/>
      <c r="C37" s="431" t="s">
        <v>63</v>
      </c>
      <c r="D37" s="476">
        <v>0</v>
      </c>
      <c r="E37" s="185">
        <v>7.1079999999999997</v>
      </c>
      <c r="F37" s="522">
        <f>D37+E37</f>
        <v>7.1079999999999997</v>
      </c>
      <c r="G37" s="523"/>
      <c r="H37" s="443"/>
    </row>
    <row r="38" spans="2:8" x14ac:dyDescent="0.2">
      <c r="B38" s="438"/>
      <c r="C38" s="431" t="s">
        <v>64</v>
      </c>
      <c r="D38" s="185">
        <v>0</v>
      </c>
      <c r="E38" s="185">
        <v>62.181000000000004</v>
      </c>
      <c r="F38" s="522">
        <f>D38+E38</f>
        <v>62.181000000000004</v>
      </c>
      <c r="G38" s="523"/>
      <c r="H38" s="443"/>
    </row>
    <row r="39" spans="2:8" x14ac:dyDescent="0.2">
      <c r="B39" s="438"/>
      <c r="C39" s="431" t="s">
        <v>164</v>
      </c>
      <c r="D39" s="185">
        <v>0</v>
      </c>
      <c r="E39" s="185">
        <v>0.52400000000000002</v>
      </c>
      <c r="F39" s="522">
        <f>D39+E39</f>
        <v>0.52400000000000002</v>
      </c>
      <c r="G39" s="523"/>
      <c r="H39" s="443"/>
    </row>
    <row r="40" spans="2:8" x14ac:dyDescent="0.2">
      <c r="B40" s="445"/>
      <c r="C40" s="446" t="s">
        <v>87</v>
      </c>
      <c r="D40" s="479">
        <f>SUM(D41:D41)</f>
        <v>0</v>
      </c>
      <c r="E40" s="479">
        <f>SUM(E41:E41)</f>
        <v>5.9809999999999999</v>
      </c>
      <c r="F40" s="479">
        <f>SUM(F41:F41)</f>
        <v>5.9809999999999999</v>
      </c>
      <c r="G40" s="524"/>
      <c r="H40" s="443"/>
    </row>
    <row r="41" spans="2:8" x14ac:dyDescent="0.2">
      <c r="B41" s="438"/>
      <c r="C41" s="431" t="s">
        <v>165</v>
      </c>
      <c r="D41" s="185">
        <v>0</v>
      </c>
      <c r="E41" s="185">
        <v>5.9809999999999999</v>
      </c>
      <c r="F41" s="522">
        <f>D41+E41</f>
        <v>5.9809999999999999</v>
      </c>
      <c r="G41" s="523"/>
      <c r="H41" s="443"/>
    </row>
    <row r="42" spans="2:8" x14ac:dyDescent="0.2">
      <c r="B42" s="445"/>
      <c r="C42" s="446" t="s">
        <v>92</v>
      </c>
      <c r="D42" s="479">
        <f>SUM(D43:D43)</f>
        <v>0</v>
      </c>
      <c r="E42" s="479">
        <f>SUM(E43:E43)</f>
        <v>1.0728</v>
      </c>
      <c r="F42" s="479">
        <f>SUM(F43:F43)</f>
        <v>1.0728</v>
      </c>
      <c r="G42" s="524"/>
      <c r="H42" s="443"/>
    </row>
    <row r="43" spans="2:8" x14ac:dyDescent="0.2">
      <c r="B43" s="438"/>
      <c r="C43" s="431" t="s">
        <v>165</v>
      </c>
      <c r="D43" s="486">
        <v>0</v>
      </c>
      <c r="E43" s="476">
        <v>1.0728</v>
      </c>
      <c r="F43" s="522">
        <f>D43+E43</f>
        <v>1.0728</v>
      </c>
      <c r="G43" s="523"/>
      <c r="H43" s="443"/>
    </row>
    <row r="44" spans="2:8" hidden="1" x14ac:dyDescent="0.2">
      <c r="B44" s="445"/>
      <c r="C44" s="446" t="s">
        <v>93</v>
      </c>
      <c r="D44" s="479">
        <f>SUM(D45)</f>
        <v>0</v>
      </c>
      <c r="E44" s="479">
        <f>SUM(E45)</f>
        <v>0</v>
      </c>
      <c r="F44" s="479">
        <f>SUM(F45)</f>
        <v>0</v>
      </c>
      <c r="G44" s="524"/>
      <c r="H44" s="443"/>
    </row>
    <row r="45" spans="2:8" hidden="1" x14ac:dyDescent="0.2">
      <c r="B45" s="438"/>
      <c r="C45" s="431" t="s">
        <v>64</v>
      </c>
      <c r="D45" s="486"/>
      <c r="E45" s="476">
        <v>0</v>
      </c>
      <c r="F45" s="522">
        <f>D45+E45</f>
        <v>0</v>
      </c>
      <c r="G45" s="523"/>
      <c r="H45" s="443"/>
    </row>
    <row r="46" spans="2:8" x14ac:dyDescent="0.2">
      <c r="B46" s="445"/>
      <c r="C46" s="446" t="s">
        <v>94</v>
      </c>
      <c r="D46" s="479">
        <f>SUM(D47)</f>
        <v>251.846</v>
      </c>
      <c r="E46" s="479">
        <f>SUM(E47)</f>
        <v>77.017999999999986</v>
      </c>
      <c r="F46" s="479">
        <f>SUM(F47)</f>
        <v>328.86399999999998</v>
      </c>
      <c r="G46" s="524"/>
      <c r="H46" s="443"/>
    </row>
    <row r="47" spans="2:8" x14ac:dyDescent="0.2">
      <c r="B47" s="438"/>
      <c r="C47" s="431" t="s">
        <v>64</v>
      </c>
      <c r="D47" s="486">
        <v>251.846</v>
      </c>
      <c r="E47" s="476">
        <v>77.017999999999986</v>
      </c>
      <c r="F47" s="522">
        <f>D47+E47</f>
        <v>328.86399999999998</v>
      </c>
      <c r="G47" s="523"/>
      <c r="H47" s="443"/>
    </row>
    <row r="48" spans="2:8" x14ac:dyDescent="0.2">
      <c r="B48" s="445"/>
      <c r="C48" s="446" t="s">
        <v>95</v>
      </c>
      <c r="D48" s="479">
        <f>SUM(D49)</f>
        <v>30</v>
      </c>
      <c r="E48" s="479">
        <f>SUM(E49)</f>
        <v>1</v>
      </c>
      <c r="F48" s="479">
        <f>SUM(F49)</f>
        <v>31</v>
      </c>
      <c r="G48" s="524"/>
      <c r="H48" s="443"/>
    </row>
    <row r="49" spans="2:8" x14ac:dyDescent="0.2">
      <c r="B49" s="438"/>
      <c r="C49" s="431" t="s">
        <v>63</v>
      </c>
      <c r="D49" s="476">
        <v>30</v>
      </c>
      <c r="E49" s="476">
        <v>1</v>
      </c>
      <c r="F49" s="522">
        <f>D49+E49</f>
        <v>31</v>
      </c>
      <c r="G49" s="523"/>
      <c r="H49" s="443"/>
    </row>
    <row r="50" spans="2:8" x14ac:dyDescent="0.2">
      <c r="B50" s="445"/>
      <c r="C50" s="446" t="s">
        <v>97</v>
      </c>
      <c r="D50" s="479">
        <f>SUM(D51)</f>
        <v>26.369999999999997</v>
      </c>
      <c r="E50" s="479">
        <f>SUM(E51)</f>
        <v>587.38499999999999</v>
      </c>
      <c r="F50" s="479">
        <f>SUM(F51)</f>
        <v>613.755</v>
      </c>
      <c r="G50" s="524"/>
      <c r="H50" s="443"/>
    </row>
    <row r="51" spans="2:8" x14ac:dyDescent="0.2">
      <c r="B51" s="438"/>
      <c r="C51" s="431" t="s">
        <v>64</v>
      </c>
      <c r="D51" s="476">
        <v>26.369999999999997</v>
      </c>
      <c r="E51" s="476">
        <v>587.38499999999999</v>
      </c>
      <c r="F51" s="522">
        <f>D51+E51</f>
        <v>613.755</v>
      </c>
      <c r="G51" s="523"/>
      <c r="H51" s="443"/>
    </row>
    <row r="52" spans="2:8" hidden="1" x14ac:dyDescent="0.2">
      <c r="B52" s="445"/>
      <c r="C52" s="446" t="s">
        <v>98</v>
      </c>
      <c r="D52" s="479">
        <f>SUM(D53)</f>
        <v>0</v>
      </c>
      <c r="E52" s="479">
        <f>SUM(E53)</f>
        <v>0</v>
      </c>
      <c r="F52" s="479">
        <f>SUM(F53)</f>
        <v>0</v>
      </c>
      <c r="G52" s="524"/>
      <c r="H52" s="443"/>
    </row>
    <row r="53" spans="2:8" s="166" customFormat="1" hidden="1" x14ac:dyDescent="0.2">
      <c r="B53" s="165"/>
      <c r="C53" s="166" t="s">
        <v>61</v>
      </c>
      <c r="D53" s="188"/>
      <c r="E53" s="185"/>
      <c r="F53" s="522">
        <f>D53+E53</f>
        <v>0</v>
      </c>
      <c r="G53" s="525"/>
      <c r="H53" s="443"/>
    </row>
    <row r="54" spans="2:8" x14ac:dyDescent="0.2">
      <c r="B54" s="445"/>
      <c r="C54" s="446" t="s">
        <v>99</v>
      </c>
      <c r="D54" s="479">
        <f>SUM(D55)</f>
        <v>0</v>
      </c>
      <c r="E54" s="479">
        <f>SUM(E55)</f>
        <v>587.24219999999991</v>
      </c>
      <c r="F54" s="479">
        <f>SUM(F55)</f>
        <v>587.24219999999991</v>
      </c>
      <c r="G54" s="524"/>
      <c r="H54" s="443"/>
    </row>
    <row r="55" spans="2:8" x14ac:dyDescent="0.2">
      <c r="B55" s="438"/>
      <c r="C55" s="431" t="s">
        <v>64</v>
      </c>
      <c r="D55" s="188">
        <v>0</v>
      </c>
      <c r="E55" s="476">
        <v>587.24219999999991</v>
      </c>
      <c r="F55" s="522">
        <f>D55+E55</f>
        <v>587.24219999999991</v>
      </c>
      <c r="G55" s="523"/>
      <c r="H55" s="443"/>
    </row>
    <row r="56" spans="2:8" hidden="1" x14ac:dyDescent="0.2">
      <c r="B56" s="445"/>
      <c r="C56" s="446" t="s">
        <v>102</v>
      </c>
      <c r="D56" s="526">
        <f>SUM(D57)</f>
        <v>0</v>
      </c>
      <c r="E56" s="526">
        <f>SUM(E57)</f>
        <v>0</v>
      </c>
      <c r="F56" s="526">
        <f>SUM(F57)</f>
        <v>0</v>
      </c>
      <c r="G56" s="524"/>
      <c r="H56" s="443"/>
    </row>
    <row r="57" spans="2:8" hidden="1" x14ac:dyDescent="0.2">
      <c r="B57" s="438"/>
      <c r="C57" s="431" t="s">
        <v>165</v>
      </c>
      <c r="D57" s="486"/>
      <c r="E57" s="476"/>
      <c r="F57" s="519">
        <f>D57+E57</f>
        <v>0</v>
      </c>
      <c r="G57" s="523"/>
      <c r="H57" s="443"/>
    </row>
    <row r="58" spans="2:8" ht="7.5" customHeight="1" x14ac:dyDescent="0.2">
      <c r="B58" s="454"/>
      <c r="C58" s="455" t="s">
        <v>18</v>
      </c>
      <c r="D58" s="456"/>
      <c r="E58" s="456"/>
      <c r="F58" s="456"/>
      <c r="G58" s="527"/>
    </row>
    <row r="59" spans="2:8" ht="9.9499999999999993" customHeight="1" x14ac:dyDescent="0.2">
      <c r="D59" s="492"/>
      <c r="E59" s="492"/>
      <c r="F59" s="492"/>
      <c r="G59" s="492"/>
    </row>
    <row r="60" spans="2:8" s="377" customFormat="1" ht="28.5" customHeight="1" x14ac:dyDescent="0.25">
      <c r="B60" s="725" t="s">
        <v>150</v>
      </c>
      <c r="C60" s="725"/>
      <c r="D60" s="725"/>
      <c r="E60" s="725"/>
      <c r="F60" s="725"/>
      <c r="G60" s="725"/>
      <c r="H60" s="381"/>
    </row>
    <row r="61" spans="2:8" ht="15" customHeight="1" x14ac:dyDescent="0.2">
      <c r="B61" s="427" t="s">
        <v>191</v>
      </c>
      <c r="C61" s="428"/>
      <c r="D61" s="428"/>
      <c r="E61" s="428"/>
      <c r="F61" s="428"/>
      <c r="G61" s="428"/>
    </row>
  </sheetData>
  <mergeCells count="6">
    <mergeCell ref="B60:G60"/>
    <mergeCell ref="B3:G3"/>
    <mergeCell ref="B4:G4"/>
    <mergeCell ref="B6:C7"/>
    <mergeCell ref="F6:G7"/>
    <mergeCell ref="B9:C9"/>
  </mergeCell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Indicadores</vt:lpstr>
      <vt:lpstr>1. Exp Sec Eco</vt:lpstr>
      <vt:lpstr>2. Part PBI</vt:lpstr>
      <vt:lpstr>3. Cosecha ámb</vt:lpstr>
      <vt:lpstr>4. Cosecha dep</vt:lpstr>
      <vt:lpstr>5. Produc Acui_Congelado</vt:lpstr>
      <vt:lpstr>6. Ventas Acui</vt:lpstr>
      <vt:lpstr>7. Exp Acui TMB</vt:lpstr>
      <vt:lpstr>8. Exp Acui FOB</vt:lpstr>
      <vt:lpstr>9. Acui Mari Derec</vt:lpstr>
      <vt:lpstr>10. Acui Cont Derec</vt:lpstr>
      <vt:lpstr>11. Acui Espe Derec</vt:lpstr>
      <vt:lpstr>12. Acui Mar Esp</vt:lpstr>
      <vt:lpstr>13. Acui Cont Esp</vt:lpstr>
      <vt:lpstr>14. Acui Mar Conse</vt:lpstr>
      <vt:lpstr>15. Acui Cont Conse</vt:lpstr>
      <vt:lpstr>'10. Acui Cont Derec'!Área_de_impresión</vt:lpstr>
      <vt:lpstr>'11. Acui Espe Derec'!Área_de_impresión</vt:lpstr>
      <vt:lpstr>'12. Acui Mar Esp'!Área_de_impresión</vt:lpstr>
      <vt:lpstr>'13. Acui Cont Esp'!Área_de_impresión</vt:lpstr>
      <vt:lpstr>'14. Acui Mar Conse'!Área_de_impresión</vt:lpstr>
      <vt:lpstr>'15. Acui Cont Conse'!Área_de_impresión</vt:lpstr>
      <vt:lpstr>'3. Cosecha ámb'!Área_de_impresión</vt:lpstr>
      <vt:lpstr>'4. Cosecha dep'!Área_de_impresión</vt:lpstr>
      <vt:lpstr>'5. Produc Acui_Congelado'!Área_de_impresión</vt:lpstr>
      <vt:lpstr>'6. Ventas Acui'!Área_de_impresión</vt:lpstr>
      <vt:lpstr>'7. Exp Acui TMB'!Área_de_impresión</vt:lpstr>
      <vt:lpstr>'8. Exp Acui FOB'!Área_de_impresión</vt:lpstr>
      <vt:lpstr>'10. Acui Cont Derec'!Títulos_a_imprimir</vt:lpstr>
      <vt:lpstr>'13. Acui Cont Esp'!Títulos_a_imprimir</vt:lpstr>
      <vt:lpstr>'4. Cosecha dep'!Títulos_a_imprimir</vt:lpstr>
      <vt:lpstr>'9. Acui Mari Derec'!Títulos_a_imprimir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Machare Chacon</dc:creator>
  <cp:lastModifiedBy>Renzo José Figueroa Palomino</cp:lastModifiedBy>
  <dcterms:created xsi:type="dcterms:W3CDTF">2025-04-30T18:34:30Z</dcterms:created>
  <dcterms:modified xsi:type="dcterms:W3CDTF">2025-04-30T23:37:32Z</dcterms:modified>
</cp:coreProperties>
</file>